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5480" windowHeight="11640" tabRatio="855" activeTab="0"/>
  </bookViews>
  <sheets>
    <sheet name="Results 2009-2010" sheetId="1" r:id="rId1"/>
    <sheet name="Summary" sheetId="2" r:id="rId2"/>
    <sheet name="Races" sheetId="3" r:id="rId3"/>
    <sheet name="HelmRanking" sheetId="4" r:id="rId4"/>
    <sheet name="Boat Allocation" sheetId="5" r:id="rId5"/>
    <sheet name="Penalty points" sheetId="6" r:id="rId6"/>
  </sheets>
  <externalReferences>
    <externalReference r:id="rId9"/>
    <externalReference r:id="rId10"/>
  </externalReferences>
  <definedNames>
    <definedName name="_xlnm._FilterDatabase" localSheetId="3" hidden="1">'HelmRanking'!$C$1:$D$60</definedName>
    <definedName name="ave_result" localSheetId="3">'HelmRanking'!$S$3:$S$56</definedName>
    <definedName name="ave_result" localSheetId="1">#REF!</definedName>
    <definedName name="ave_result">#REF!</definedName>
    <definedName name="nullvalue" localSheetId="4">#REF!</definedName>
    <definedName name="nullvalue" localSheetId="3">'HelmRanking'!#REF!</definedName>
    <definedName name="nullvalue" localSheetId="0">'[1]Ranking'!#REF!</definedName>
    <definedName name="nullvalue" localSheetId="1">#REF!</definedName>
    <definedName name="nullvalue">#REF!</definedName>
    <definedName name="_xlnm.Print_Area" localSheetId="0">'Results 2009-2010'!$A$1:$M$14</definedName>
    <definedName name="r_1">#REF!</definedName>
    <definedName name="r_2">#REF!</definedName>
    <definedName name="sailors" localSheetId="4">'[2]Ranking'!#REF!</definedName>
    <definedName name="sailors" localSheetId="3">'[2]Ranking'!#REF!</definedName>
    <definedName name="sailors" localSheetId="0">'[1]Ranking'!#REF!</definedName>
    <definedName name="sailors">#REF!</definedName>
  </definedNames>
  <calcPr fullCalcOnLoad="1"/>
</workbook>
</file>

<file path=xl/comments2.xml><?xml version="1.0" encoding="utf-8"?>
<comments xmlns="http://schemas.openxmlformats.org/spreadsheetml/2006/main">
  <authors>
    <author>MU53160</author>
    <author>mu50391</author>
  </authors>
  <commentList>
    <comment ref="R71" authorId="0">
      <text>
        <r>
          <rPr>
            <sz val="8"/>
            <rFont val="Tahoma"/>
            <family val="0"/>
          </rPr>
          <t xml:space="preserve">Boats were rigged up and ready to go for the first of the 2010. OOD, Giants had set the course and set off in beautiful torquoise seas wind hunting! The rest of the jolly sailors sat aound comparing festive season war stories and consuming copius amounts of coffee. After much ado the decision was taken to cancel the first two races (ave. wind speed 3 knots gusting to 4!) and hope that the wind would pick up as forecast. A quick run on the Shawma’ was made to fortify souls for an afternoon of light winds, when lo from the east cameth the wind! 
After 12 o’clock the wind increased notably, to a whopping average of 4-5 knots, and extremes of 0 to 6 knots. Not the easiest conditions to tack a Hobie, with shifting wind directions and an increasingly strong current making it quite tricky to clear the windward mark. So it was down to the sailor’s skills, and possibly some luck, to get away from the start-line and choose the most favourable course. We had clean starts in all 4 races with all boats going across the start line within 5 minutes from the signal, which was not always easy given the wind dropping seemingly with every tack. No protests were raised despite the usual verbal assaults, but quite some 360’s could be observed. Or were they caused by the wind-shifts? New arrival Hobie 16 made its maiden race-voyage, sailed by the Surfing Tortoises. Race 3 had a surprise win by the Giants with special guest Sven “back-from-the-past” Kramer at the helm and Marianne crewing. Race 4 was won by the Surfing Turtles with Paul-Henri helming and Anne crewing.
Fortunately, the wind remained alike throughout the afternoon so the last 2 races could also be completed. Victoria/Susanne were the clear winners of race 5. There was some confusion after the first lap of race 5 as the first five boats in the lead wrongly anticipated that the course would be shortened. Quite some light-wind manoeuvring was then required to get all the boats around the leeward mark for the second lap. In race 6 Victoria finished first again leading from start to finish. Well done F16s who became the clear overall winners of the day, and who in the overall ranking of the season so far bridged the gap with the Dayaks who lost their seemingly unbeatable status.
Some very good  results from the  family teams on the wate. Well done B16's an excellent third place overall.
Thank you Giants for OOD duties
</t>
        </r>
      </text>
    </comment>
    <comment ref="Q52" authorId="1">
      <text>
        <r>
          <rPr>
            <sz val="10"/>
            <rFont val="Tahoma"/>
            <family val="2"/>
          </rPr>
          <t>The monthly H16 team race was held on February 12th. The wind was favourable, and we
managed to get all 6 races sailed, thanks to Surfin Tortoises for taking care of OOD duties this
month. In race 1 and 2 Aly and Marietta sailed a double bullet for the Surfin Turtles, with Simon
and his daughter Laura sailing for the Surfin Tortoises and Brett and Kirsty sailing for the
Castaways in close pursuit each with a 2nd and 3rd finish. In race 3 &amp; 4 The Surfin Turtles
solidified their lead with Tony and Charlotte taking a 1st and 3rd position, closely followed by the
Dayaks with Rob and his daughter Lisa snatching two second places. The wind was picking up
during the day and the third race saw some nice trapeze action. Rob sailed again for the Dayaks,
this time with crew Pascale, and they took 1 first and 2nd finish. This would have been enough to
put them in overall second place for the day, if it had not been for a protest in race 2 where
Dayaks unfortunately had to be disqualified resulting in an additional 15 points. The overall
winners for the day were Surfin Turtles, followed by the Castaways and Giants. The F16 still
finished in a respectable 4th place in spite of Dave and Victoria being out of the country this week.
F16 are still firmly in the lead for the overall season with a total of 9 points, followed by the
Dayaks and Giants each with 12 points.</t>
        </r>
      </text>
    </comment>
    <comment ref="Q20" authorId="0">
      <text>
        <r>
          <rPr>
            <sz val="8"/>
            <rFont val="Tahoma"/>
            <family val="0"/>
          </rPr>
          <t xml:space="preserve">
</t>
        </r>
        <r>
          <rPr>
            <sz val="10"/>
            <rFont val="Tahoma"/>
            <family val="2"/>
          </rPr>
          <t xml:space="preserve">The monthly H16 team race was held on 7th May. Only six boats participated in the first set of races and seven teams for last set of the day, with Castaways recording a no show for the whole day  (they forgot!).
Despite the light winds, the first two races where not without incident and were comfortably won by the F16’s with Dave Clark and Innes Husle with the Surfin’ Turtles crew of Paul Henri Van Thiel and Charlotte Wolters coming second in both races. The absence of an “overlap” call at the leeward mark in  the second race between F16’s and Surfin’ Turtles resulted in Paul Henri straddling the leeward mark buoy, which after completing his  penalty turn dropped him back to 3rd place behind the Vikings team , but commendably regained second place. The Vikings managed to make contact with the F16’s boat as they closed on a port  / starboard / crossing, F16s had tacked onto their layline for the windward mark and was up to full speed on starboard when Vikings trying to squeeze in front of them on port but very quickly realised that they had to either tack or go across the stern of the F16s, in the approaching moments F16s hailed their starboard rights and it appeared that the Vikings had made the call to duck astern of the F16s however a lapse of concentration by Vikings saw them bear away without letting out their main sheet and the Hobie accelerated and careered into the F16s port side narrowly missing the crew and rose up above the hull ripping the shroud cover on the F16’s boat.  Please remember to always ease your main sheet when bearing away behind someone – the Hobie accerates very fast when turned onto to a reach. Their failure to complete their penalty turn correctly (one gybe only – missed doing the tack as well!) resulted in them retiring from the race after the protest against them was upheld by the OOD. It was not a good start to the day for the Vikings as they were left still rigging up on the beach when the first race started at 11.20. Remember the programme,  first races at 11!
Races 3 and 4 were cancelled due to lack of wind and too many shwarmas.It was a close call for races 5 &amp; 6, but the wind picked up again at 2.30, so the call to man the boats for rang out. The Dayaks had by then decided prematurely that racing was over for the day and had put their boat away.
Those light wind specialists, Victoria and Susanne made it a clean sweep for the F16’s with Aly Brandenburg and Anne Love coming home in second place each time, thereby keeping the pressure on the F16’s who maintain an overall lead of eight points on  second placed Surfin’ Turtles, as we move to the last two team races to be held in June.
Noteworthy performances from the B16’s with a 4th place overall and an excellent 3rd place in the last race for the Giants team of Henri and Tessa Jaspers. The Stray Cats remembered to put the bungs in this time!!!
 Thank you to the B16's as OOD and Stephen as Rib pilot, who ran a tight ship and managed to get the first two races in before lunchtime! “
</t>
        </r>
      </text>
    </comment>
    <comment ref="Q1" authorId="1">
      <text>
        <r>
          <rPr>
            <sz val="10"/>
            <rFont val="Tahoma"/>
            <family val="2"/>
          </rPr>
          <t xml:space="preserve">The weekend of 11th June saw the last team race of the season and baring a disaster the F16s had an unassailable lead, six non starts and six firstplaces for the Surfin Turtles might have changed the overall result, but with the enthusiasm of the teams that was unlikely to happen.
Once again light winds were the name of the game and the F16s managed to get the first 2 races in all be it they did start after the normal cancellation time, not impressing the Dayaks who as a result did not sail race 2.Dave deciding that as it was the end of the season and with a good turnout we should endeavour to get all six races in. Despite a very strong current from the East, in the same direction as the wind, hitting the windward mark and doing their penalty Victoria and Susanne managed once again to come in with two firsts. 
Race 3 started on time with the F16s having to field a new helm, as once again Joost failing to turn up (one has to question his loyalty, only joking Joost a more keen and loyal person they could not have, a family wedding getting in the way). Tor Bjerkestrand came to the rescue and with Victoria crewing (taking penalty points), they got off to a good start but the current took over at the windward mark and after several attempts he managed to get round touching it en route however,taking his penalty he finished a creditable 3rd. With the wind picking up slightly race 4 was underway and for the want of being boring the F16s made another good start. As the last boat rounded the windward mark the committee boat got an SOS from the PDO divers who were reporting that 2 of their divers were 30 minutes late surfacing having been down for 90 minutes. The anchor was lifted and we headed to Fahal Island, informing the last boat what we were doing, being instructed by the dive boat to search to the East of the island and finding nothing we very quickly realised that the strong current would have taken them West and in 1½ hours they could be 2km or more off station. After a brief discussion we took off West and within 5 minutes they were spotted and quickly rescued. Meanwhile back in the bay the race continued with the fleet recording their own results.
The last 2 races were put on hold during the rescue but with a quick resolution to the drama the boats were called out and although the days and seasons results were not in question the F16s and Surfin Turtles had two tight races sharing the honours.
The results were worked out and as you can see not only did the F16s win but they recordered the lowest ever overall score for the season. On behalf of the F16s Dave graciously accepted the trophy and made a victorious speech.
Tony van Thiel as commodore and Aly Brandenburg as sailing captain both made short speeches congratulating everyone for their contributions both on and off the sea and announcing that there would be another new H16 for next season, thanks to Rob Mink for getting that through, welcomes were made to the newcomers and farewells to those who had already left and those about to depart. Sadly the Dayaks as a team might disappear, time will tell. Andrew Faulkner was thanked for carrying out the arduous task of Hobie Captian which many think just happens, this is far from the case.
Andrew also organised the club to put on a BBQ which everyone enjoyed and the season came to an end with lasting memories of light winds.
Enjoy the summer, cold and wet in Europe, hot and sticky here and see you all at the start of the new season.
</t>
        </r>
      </text>
    </comment>
  </commentList>
</comments>
</file>

<file path=xl/sharedStrings.xml><?xml version="1.0" encoding="utf-8"?>
<sst xmlns="http://schemas.openxmlformats.org/spreadsheetml/2006/main" count="1167" uniqueCount="310">
  <si>
    <t>Team</t>
  </si>
  <si>
    <t>ST</t>
  </si>
  <si>
    <t>Victoria Grainger</t>
  </si>
  <si>
    <t>MC</t>
  </si>
  <si>
    <t>Tony van Thiel</t>
  </si>
  <si>
    <t>G</t>
  </si>
  <si>
    <t>Douwe Sickler</t>
  </si>
  <si>
    <t>Surfin Turtles</t>
  </si>
  <si>
    <t>Points</t>
  </si>
  <si>
    <t>Notes</t>
  </si>
  <si>
    <t>Dayaks</t>
  </si>
  <si>
    <t>H6</t>
  </si>
  <si>
    <t>H7</t>
  </si>
  <si>
    <t>H8</t>
  </si>
  <si>
    <t>H9</t>
  </si>
  <si>
    <t>H10</t>
  </si>
  <si>
    <t>Katie Whyte</t>
  </si>
  <si>
    <t>Results</t>
  </si>
  <si>
    <t>Giants</t>
  </si>
  <si>
    <t>Race</t>
  </si>
  <si>
    <t>Date</t>
  </si>
  <si>
    <t>Add. Points *</t>
  </si>
  <si>
    <t>Place</t>
  </si>
  <si>
    <t>DNS</t>
  </si>
  <si>
    <t>DSQ</t>
  </si>
  <si>
    <t>DNF</t>
  </si>
  <si>
    <t>DNC</t>
  </si>
  <si>
    <t>Michiel van Rijen</t>
  </si>
  <si>
    <t>Robert Ambrose</t>
  </si>
  <si>
    <t>Race 1/2</t>
  </si>
  <si>
    <t>Pool 3</t>
  </si>
  <si>
    <t>Race 3/4</t>
  </si>
  <si>
    <t>Pool 2</t>
  </si>
  <si>
    <t>Race 5/6</t>
  </si>
  <si>
    <t>DK</t>
  </si>
  <si>
    <t>RTD</t>
  </si>
  <si>
    <t>Paul Henri van Thiel</t>
  </si>
  <si>
    <t>OCS</t>
  </si>
  <si>
    <t>boats + 1</t>
  </si>
  <si>
    <t>Ranking</t>
  </si>
  <si>
    <t>Old</t>
  </si>
  <si>
    <t>New</t>
  </si>
  <si>
    <t>Total</t>
  </si>
  <si>
    <t>POOLS</t>
  </si>
  <si>
    <t>OOD</t>
  </si>
  <si>
    <t>Avg</t>
  </si>
  <si>
    <t>Helm</t>
  </si>
  <si>
    <t xml:space="preserve">No. </t>
  </si>
  <si>
    <t>Dave Clark</t>
  </si>
  <si>
    <t>D</t>
  </si>
  <si>
    <t>Robbert Nieuwenhuijs</t>
  </si>
  <si>
    <t>Klaus Mueller</t>
  </si>
  <si>
    <t>Jan Willem Brinkhorst</t>
  </si>
  <si>
    <t>Pascal Richard</t>
  </si>
  <si>
    <t>Min</t>
  </si>
  <si>
    <t>F16</t>
  </si>
  <si>
    <t>JW vd Lee</t>
  </si>
  <si>
    <t>Aly Brandenburg</t>
  </si>
  <si>
    <t>Andrew Faulkner</t>
  </si>
  <si>
    <t>8 races = 1 discard</t>
  </si>
  <si>
    <t>F16s</t>
  </si>
  <si>
    <t>H11</t>
  </si>
  <si>
    <t>H12</t>
  </si>
  <si>
    <t>B16s</t>
  </si>
  <si>
    <t>Cast</t>
  </si>
  <si>
    <t>Morton Kristensen</t>
  </si>
  <si>
    <t>Brian Stewart</t>
  </si>
  <si>
    <t>Rodger Martin</t>
  </si>
  <si>
    <t>Glenn Perry</t>
  </si>
  <si>
    <t>Spare</t>
  </si>
  <si>
    <t>Paul Southern</t>
  </si>
  <si>
    <t>Marianne Vissinga</t>
  </si>
  <si>
    <t>Oct</t>
  </si>
  <si>
    <t>Nov</t>
  </si>
  <si>
    <t>Dec</t>
  </si>
  <si>
    <t>Jan</t>
  </si>
  <si>
    <t>Feb</t>
  </si>
  <si>
    <t>Mar</t>
  </si>
  <si>
    <t>Apr</t>
  </si>
  <si>
    <t>May</t>
  </si>
  <si>
    <t>Jun</t>
  </si>
  <si>
    <t>Jul</t>
  </si>
  <si>
    <t>Brett Hall</t>
  </si>
  <si>
    <t>Giles Brimsley</t>
  </si>
  <si>
    <t>Peter O'Byrne</t>
  </si>
  <si>
    <t>H13</t>
  </si>
  <si>
    <t>H14</t>
  </si>
  <si>
    <t>Joe Bildstein</t>
  </si>
  <si>
    <t>14 races = 2 discards</t>
  </si>
  <si>
    <t>Tony Males</t>
  </si>
  <si>
    <t>October Team Race</t>
  </si>
  <si>
    <t>H4</t>
  </si>
  <si>
    <t>SUR</t>
  </si>
  <si>
    <t>Michiel van Rijen / Paola Hoek</t>
  </si>
  <si>
    <t>Gary Lanier</t>
  </si>
  <si>
    <t>David Price</t>
  </si>
  <si>
    <t>Pool points</t>
  </si>
  <si>
    <t>Pool 1</t>
  </si>
  <si>
    <t>Paul Goedemoed</t>
  </si>
  <si>
    <t>Alan Jones</t>
  </si>
  <si>
    <t>Kevin Penrose</t>
  </si>
  <si>
    <t>* = Additional penalty points due to helm / crew rotation  / pool infringements</t>
  </si>
  <si>
    <t>H15</t>
  </si>
  <si>
    <t>Simon Imber</t>
  </si>
  <si>
    <t>Vikings</t>
  </si>
  <si>
    <t>Vik</t>
  </si>
  <si>
    <t>Henri Jaspers</t>
  </si>
  <si>
    <t>Lucy Ambrose</t>
  </si>
  <si>
    <t>Gabriel Carrasquel</t>
  </si>
  <si>
    <t>Crew infringements</t>
  </si>
  <si>
    <t>helming / crewing</t>
  </si>
  <si>
    <t>crewing / helming</t>
  </si>
  <si>
    <t>helming / helming</t>
  </si>
  <si>
    <t>crewing / crewing</t>
  </si>
  <si>
    <t>Sailing in wrong pool (per pool)</t>
  </si>
  <si>
    <t>Avg 08 09</t>
  </si>
  <si>
    <t>SUM</t>
  </si>
  <si>
    <t>Max</t>
  </si>
  <si>
    <t>Shyam Aurora</t>
  </si>
  <si>
    <t>Lez Taylor</t>
  </si>
  <si>
    <t>Nathan Jones</t>
  </si>
  <si>
    <t>Paul Skids Harrison</t>
  </si>
  <si>
    <t>Ivan Gronland</t>
  </si>
  <si>
    <t>Joost Bloemarts</t>
  </si>
  <si>
    <t>STu</t>
  </si>
  <si>
    <t>STo</t>
  </si>
  <si>
    <t>VIK</t>
  </si>
  <si>
    <t>Castaways</t>
  </si>
  <si>
    <t>RAHBC H16 Team Races: Final Results 2009 - 2010</t>
  </si>
  <si>
    <t>Oct 09</t>
  </si>
  <si>
    <t>Avg 09 10</t>
  </si>
  <si>
    <t>Surfin Turtois</t>
  </si>
  <si>
    <t>Teamrace</t>
  </si>
  <si>
    <t>1 / 2</t>
  </si>
  <si>
    <t>3 / 4</t>
  </si>
  <si>
    <t>5 / 6</t>
  </si>
  <si>
    <t>MusCats</t>
  </si>
  <si>
    <t>Muscats</t>
  </si>
  <si>
    <t>SC</t>
  </si>
  <si>
    <t>Race 6 was cancelled due to lack of wind</t>
  </si>
  <si>
    <t>Stray Cats</t>
  </si>
  <si>
    <t>Robbert Nieuwenhuijs / Pascale van Rijen</t>
  </si>
  <si>
    <t>Dave Clark / Birte Bjerkestrand</t>
  </si>
  <si>
    <t>Robbert / Michiel Nieuwenhuijs</t>
  </si>
  <si>
    <t>Tony van Thiel / Charlotte Wolters</t>
  </si>
  <si>
    <t>Robert / John Ambrose</t>
  </si>
  <si>
    <t>Aly / Anke Brandenburg</t>
  </si>
  <si>
    <t>Victoria Grainger / Suzane Solberg</t>
  </si>
  <si>
    <t>Giles / Jules Brimsley</t>
  </si>
  <si>
    <t>Les / Louise Taylor</t>
  </si>
  <si>
    <t>Lucy / Robert Ambrose</t>
  </si>
  <si>
    <t>Jan Willem / Lottie Brinkhorst</t>
  </si>
  <si>
    <t>Simon / Eliane Imber</t>
  </si>
  <si>
    <t>Helen Morgan / Glenn Perry</t>
  </si>
  <si>
    <t>Henri Jaspers / Sven Scholten</t>
  </si>
  <si>
    <t>Johannes  Boersma / Sandra Kapoh</t>
  </si>
  <si>
    <t>Frank Wolters / Mariette Verhaasdonk</t>
  </si>
  <si>
    <t>Paul Goedemoed / Femke Sickler</t>
  </si>
  <si>
    <t>Morton Kristensen  / Helen Mrogan</t>
  </si>
  <si>
    <t>Shyam Arora / Gabriel  Carrasquel</t>
  </si>
  <si>
    <t>Dave / Natasha Clark</t>
  </si>
  <si>
    <t>Brett Hall / Neville Hallet</t>
  </si>
  <si>
    <t>Helen Morgan</t>
  </si>
  <si>
    <t>Frank Wolters</t>
  </si>
  <si>
    <t>Discard</t>
  </si>
  <si>
    <t>Cor Balk</t>
  </si>
  <si>
    <t>Cor Balk / Johnny de Leeuw</t>
  </si>
  <si>
    <t>Douwe / Maaike Sickler</t>
  </si>
  <si>
    <t>December Team Race</t>
  </si>
  <si>
    <t>All races completed</t>
  </si>
  <si>
    <t>Pool1</t>
  </si>
  <si>
    <t>P-H vanThiel/ Richard B</t>
  </si>
  <si>
    <t>Robbert Nieuwenhuijs / Joe Bildstein</t>
  </si>
  <si>
    <t>Sur</t>
  </si>
  <si>
    <t>Pascal Richard/ Joe Bildstein</t>
  </si>
  <si>
    <t>Joost Bloomarts/ Stephanie Bloomarts</t>
  </si>
  <si>
    <t>JW vander Lee/ M van Rijen</t>
  </si>
  <si>
    <t>Victoria Grainger / Birte Bjerkestrand</t>
  </si>
  <si>
    <t>Aly Brandeburg/Marrieta</t>
  </si>
  <si>
    <t xml:space="preserve">StC </t>
  </si>
  <si>
    <t>Victor Mogg/ Chris Chapman</t>
  </si>
  <si>
    <t>Simon Imber/Fred Rourke</t>
  </si>
  <si>
    <t>Andrew Faulkner/Helem Morgan</t>
  </si>
  <si>
    <t>Shyam Arora/Morten Christensen</t>
  </si>
  <si>
    <t>Gary Lanier/JW Brinkhorst</t>
  </si>
  <si>
    <t>JW Brinhorst/Gary Lanier</t>
  </si>
  <si>
    <t xml:space="preserve"> Sven Scholten/Marriane Vissnga</t>
  </si>
  <si>
    <t>Oct 2009</t>
  </si>
  <si>
    <t>Dec 2009</t>
  </si>
  <si>
    <t>Dec 09</t>
  </si>
  <si>
    <t>Victoria Grainger / Ronald Wortel</t>
  </si>
  <si>
    <t>StC</t>
  </si>
  <si>
    <t>Frank Wolters/ Marcel Zeestraten</t>
  </si>
  <si>
    <t>Johannes Boersma</t>
  </si>
  <si>
    <t>Sven Scholten</t>
  </si>
  <si>
    <t>H16</t>
  </si>
  <si>
    <t>Charles Love/Anne Love</t>
  </si>
  <si>
    <t>Tony Van Thiel/Charlotte Wolters</t>
  </si>
  <si>
    <t>Charles Love</t>
  </si>
  <si>
    <t>Cancelled</t>
  </si>
  <si>
    <t>Robbert Nieuwenhuijs / Michiel Nieuwenhuijs</t>
  </si>
  <si>
    <t>Joost &amp; Stephanie Bloomarts</t>
  </si>
  <si>
    <t>Marcel &amp; Tania Zeestraten</t>
  </si>
  <si>
    <t>Glenn Perry/william Walton</t>
  </si>
  <si>
    <t>JW &amp; Lottie Brinkhorst</t>
  </si>
  <si>
    <t>T vanThiel/ Charlotte Wolters</t>
  </si>
  <si>
    <t>P-H vanThiel/ Anne</t>
  </si>
  <si>
    <t>Morten Christensen/Matt Newman</t>
  </si>
  <si>
    <t>Simon &amp; Elaine Imber</t>
  </si>
  <si>
    <t>Brettt Hall/ Kathrin Enk</t>
  </si>
  <si>
    <t>Frank Wolters/ Charlotte Wolters</t>
  </si>
  <si>
    <t>Gary Lanier/Ove Wilson</t>
  </si>
  <si>
    <t>Victor Mogg/ Bilal</t>
  </si>
  <si>
    <t>Aly Brandenurg/ Johnny de Leeuw</t>
  </si>
  <si>
    <t>Alan Jones/Brain Stewart</t>
  </si>
  <si>
    <t>Giles &amp; Jules Brimsley</t>
  </si>
  <si>
    <t>Pascal Richard/Pascal van Rijen</t>
  </si>
  <si>
    <t>Michiel &amp; Pascal van Rijen</t>
  </si>
  <si>
    <t>Simon &amp; Laura Brisenden</t>
  </si>
  <si>
    <t>January  Team Race</t>
  </si>
  <si>
    <t>Races 1 &amp; 2 cancelled , no wind. OOD Giants</t>
  </si>
  <si>
    <t>Simon Brisenden</t>
  </si>
  <si>
    <t>Jan 10</t>
  </si>
  <si>
    <t>Sven Scholten / Marianne Vissinga</t>
  </si>
  <si>
    <t>Jan 2010</t>
  </si>
  <si>
    <t>Micheil van Rijen / Michiel Nieuwenhuijs</t>
  </si>
  <si>
    <t>Andrew Faulkner/ Birtje Bjerkerstrand</t>
  </si>
  <si>
    <t>Simon Brisenden/Daughter</t>
  </si>
  <si>
    <t>Brett Hall/Kirsty Macdonald</t>
  </si>
  <si>
    <t xml:space="preserve"> Marianne Vissinga/David</t>
  </si>
  <si>
    <t>Victor Ogg/ Bilal</t>
  </si>
  <si>
    <t>Frank Wolters/ Johnny de Leeuw</t>
  </si>
  <si>
    <t>Glenn Perry / Suzane Solberg</t>
  </si>
  <si>
    <t>Robbert Nieuwenhuijs/Pascal van Rijen</t>
  </si>
  <si>
    <t>Cor Balk / Marcel Zeestraten</t>
  </si>
  <si>
    <t xml:space="preserve"> Sven Scholten/Karienke</t>
  </si>
  <si>
    <t>Simon Imber/Marriane</t>
  </si>
  <si>
    <t>Shyam Arora / Helen Morgan</t>
  </si>
  <si>
    <t>February  Team Race</t>
  </si>
  <si>
    <t xml:space="preserve"> OOD Surfin Tortoises</t>
  </si>
  <si>
    <t>P H Van Thiel/ Richard</t>
  </si>
  <si>
    <t>Tony &amp; Emmy Males</t>
  </si>
  <si>
    <t>Victor Ogg/Masimo Mauro</t>
  </si>
  <si>
    <t>Klaus  &amp; Joanne Mueller</t>
  </si>
  <si>
    <t>Gabriel  Carrasquel/ Ronald Wortel</t>
  </si>
  <si>
    <t>JW Brinkhorst/Fred Rourke</t>
  </si>
  <si>
    <t>Aly Brandenberg/Bernard</t>
  </si>
  <si>
    <t>Helen Morgan/Shyam Arora</t>
  </si>
  <si>
    <t>David &amp; Karienke Boeyinga</t>
  </si>
  <si>
    <t>Gary Lanier/Fred Rourke</t>
  </si>
  <si>
    <t>Joe Blidstein/Mathica</t>
  </si>
  <si>
    <t>Cor Balk/PH van Thiel</t>
  </si>
  <si>
    <t>March Team Race</t>
  </si>
  <si>
    <t xml:space="preserve"> OOD F16's Races 5 &amp; 6 cancelled due to lack of wind</t>
  </si>
  <si>
    <t>Feb 2010</t>
  </si>
  <si>
    <t>Mar 2010</t>
  </si>
  <si>
    <t>Feb 10</t>
  </si>
  <si>
    <t>Ronald Wortel</t>
  </si>
  <si>
    <t>Mar 10</t>
  </si>
  <si>
    <t>David Boeyinga</t>
  </si>
  <si>
    <t>Ronald/ Maartje</t>
  </si>
  <si>
    <t>Aly Brandeburg/Marrieta Verhaasdonk</t>
  </si>
  <si>
    <t>Robbert Nieuwenhuijs / Lisa Nieuwenhuijs</t>
  </si>
  <si>
    <t>Johannes Boersma/Marianne Vissinga</t>
  </si>
  <si>
    <t>P H van Thiel/Charlotte Wolters</t>
  </si>
  <si>
    <t>Gary/Jackie Lanier</t>
  </si>
  <si>
    <t>Ronald  Wortel/ Mary McAuley</t>
  </si>
  <si>
    <t>Victor Oogg/ Bilal</t>
  </si>
  <si>
    <t>Aly Brandeburg/anne Love</t>
  </si>
  <si>
    <t>Simon Imber/Marie Anne</t>
  </si>
  <si>
    <t>Gabriel/William Walton</t>
  </si>
  <si>
    <t xml:space="preserve"> OOD b16's Races 3 &amp; 4 cancelled due to lack of wind</t>
  </si>
  <si>
    <t>May 10</t>
  </si>
  <si>
    <t>Victor Ogg</t>
  </si>
  <si>
    <t>May Team Race</t>
  </si>
  <si>
    <t>Dave Clark/Ian Hulse</t>
  </si>
  <si>
    <t>Henri/Tessa Japers</t>
  </si>
  <si>
    <t>Michel van Rijen/Kees Hindriks</t>
  </si>
  <si>
    <t>Victor Ogg / Bilal</t>
  </si>
  <si>
    <t>July Team Race</t>
  </si>
  <si>
    <t xml:space="preserve"> OOD F16's. All races completed</t>
  </si>
  <si>
    <t>P-H van Thiel/Anke Brandenburg</t>
  </si>
  <si>
    <t>Giles &amp; Jules BrimBrimsley</t>
  </si>
  <si>
    <t>Robbert Nieuwenhuijs / Anne Marie</t>
  </si>
  <si>
    <t>Simon &amp; Feather</t>
  </si>
  <si>
    <t>Johannes Boersma/ Koen Linthorst</t>
  </si>
  <si>
    <t>Andrew Faulkner/Helen Morgan</t>
  </si>
  <si>
    <t>Tom Whittingham/Neville Hallet</t>
  </si>
  <si>
    <t>Aly Brandeburg/Mariette</t>
  </si>
  <si>
    <t>Gabriel  Carrasquel/ Mary McAuley</t>
  </si>
  <si>
    <t>J W Brinkhorst/Fred Rourke</t>
  </si>
  <si>
    <t>Marianne/David Boeyinga</t>
  </si>
  <si>
    <t>Joe Blidstein/Torridon</t>
  </si>
  <si>
    <t>John/Tom Whittingham</t>
  </si>
  <si>
    <t>victor &amp; James Ogg</t>
  </si>
  <si>
    <t>Marcel Zeestraten/Mariette</t>
  </si>
  <si>
    <t>Final total</t>
  </si>
  <si>
    <t xml:space="preserve"> Overall </t>
  </si>
  <si>
    <t>Canceled</t>
  </si>
  <si>
    <t>Tor  Bjerkestrand/ Victoria Grainger</t>
  </si>
  <si>
    <t>Tor  Bjerkestrand</t>
  </si>
  <si>
    <t>Jun 10</t>
  </si>
  <si>
    <t>Tom Witthingham</t>
  </si>
  <si>
    <t>Shyam Arora/Irene Gomez</t>
  </si>
  <si>
    <t>Marcel Zeestraten</t>
  </si>
  <si>
    <t>Jul-10</t>
  </si>
  <si>
    <t>Sub Total</t>
  </si>
  <si>
    <t>Discard
(*)</t>
  </si>
  <si>
    <t>(*) 1 discard when 7 or more races sailed</t>
  </si>
  <si>
    <t>Final Position</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</si>
</sst>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0"/>
    <numFmt numFmtId="174" formatCode="0.000"/>
    <numFmt numFmtId="175" formatCode="[$-C09]dd\-mmm\-yy;@"/>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809]dd\ mmmm\ yyyy"/>
    <numFmt numFmtId="183" formatCode="dd/mm/yy;@"/>
    <numFmt numFmtId="184" formatCode="&quot;Yes&quot;;&quot;Yes&quot;;&quot;No&quot;"/>
    <numFmt numFmtId="185" formatCode="&quot;True&quot;;&quot;True&quot;;&quot;False&quot;"/>
    <numFmt numFmtId="186" formatCode="&quot;On&quot;;&quot;On&quot;;&quot;Off&quot;"/>
    <numFmt numFmtId="187" formatCode="[$€-2]\ #,##0.00_);[Red]\([$€-2]\ #,##0.00\)"/>
    <numFmt numFmtId="188" formatCode="&quot;fl&quot;#,##0_);\(&quot;fl&quot;#,##0\)"/>
    <numFmt numFmtId="189" formatCode="&quot;fl&quot;#,##0_);[Red]\(&quot;fl&quot;#,##0\)"/>
    <numFmt numFmtId="190" formatCode="&quot;fl&quot;#,##0.00_);\(&quot;fl&quot;#,##0.00\)"/>
    <numFmt numFmtId="191" formatCode="&quot;fl&quot;#,##0.00_);[Red]\(&quot;fl&quot;#,##0.00\)"/>
    <numFmt numFmtId="192" formatCode="_(&quot;fl&quot;* #,##0_);_(&quot;fl&quot;* \(#,##0\);_(&quot;fl&quot;* &quot;-&quot;_);_(@_)"/>
    <numFmt numFmtId="193" formatCode="_(&quot;fl&quot;* #,##0.00_);_(&quot;fl&quot;* \(#,##0.00\);_(&quot;fl&quot;* &quot;-&quot;??_);_(@_)"/>
    <numFmt numFmtId="194" formatCode="0.00000"/>
    <numFmt numFmtId="195" formatCode="0.000000"/>
    <numFmt numFmtId="196" formatCode="0.00000000"/>
    <numFmt numFmtId="197" formatCode="0.0000000"/>
  </numFmts>
  <fonts count="35">
    <font>
      <sz val="10"/>
      <name val="Arial"/>
      <family val="0"/>
    </font>
    <font>
      <sz val="8"/>
      <name val="Arial"/>
      <family val="0"/>
    </font>
    <font>
      <b/>
      <sz val="12"/>
      <name val="Arial"/>
      <family val="2"/>
    </font>
    <font>
      <b/>
      <sz val="8"/>
      <name val="Arial"/>
      <family val="0"/>
    </font>
    <font>
      <b/>
      <sz val="10"/>
      <name val="Arial"/>
      <family val="2"/>
    </font>
    <font>
      <u val="single"/>
      <sz val="10"/>
      <color indexed="12"/>
      <name val="Arial"/>
      <family val="0"/>
    </font>
    <font>
      <u val="single"/>
      <sz val="10"/>
      <color indexed="36"/>
      <name val="Arial"/>
      <family val="0"/>
    </font>
    <font>
      <b/>
      <sz val="8"/>
      <color indexed="9"/>
      <name val="Arial"/>
      <family val="0"/>
    </font>
    <font>
      <b/>
      <i/>
      <sz val="12"/>
      <color indexed="18"/>
      <name val="Arial"/>
      <family val="2"/>
    </font>
    <font>
      <sz val="10"/>
      <color indexed="18"/>
      <name val="Arial"/>
      <family val="2"/>
    </font>
    <font>
      <b/>
      <i/>
      <sz val="12"/>
      <name val="Arial"/>
      <family val="2"/>
    </font>
    <font>
      <sz val="12"/>
      <name val="Arial"/>
      <family val="2"/>
    </font>
    <font>
      <b/>
      <sz val="12"/>
      <color indexed="18"/>
      <name val="Arial"/>
      <family val="2"/>
    </font>
    <font>
      <b/>
      <sz val="10"/>
      <color indexed="10"/>
      <name val="Arial"/>
      <family val="2"/>
    </font>
    <font>
      <sz val="10"/>
      <color indexed="8"/>
      <name val="Arial"/>
      <family val="0"/>
    </font>
    <font>
      <i/>
      <sz val="8"/>
      <color indexed="63"/>
      <name val="Arial"/>
      <family val="2"/>
    </font>
    <font>
      <b/>
      <sz val="14"/>
      <name val="Arial"/>
      <family val="2"/>
    </font>
    <font>
      <b/>
      <sz val="12"/>
      <color indexed="12"/>
      <name val="Arial"/>
      <family val="2"/>
    </font>
    <font>
      <sz val="14"/>
      <name val="Arial"/>
      <family val="2"/>
    </font>
    <font>
      <b/>
      <sz val="14"/>
      <color indexed="18"/>
      <name val="Arial"/>
      <family val="2"/>
    </font>
    <font>
      <b/>
      <i/>
      <sz val="10"/>
      <color indexed="18"/>
      <name val="Arial"/>
      <family val="2"/>
    </font>
    <font>
      <sz val="12"/>
      <color indexed="12"/>
      <name val="Comic Sans MS"/>
      <family val="4"/>
    </font>
    <font>
      <sz val="12"/>
      <color indexed="9"/>
      <name val="Comic Sans MS"/>
      <family val="4"/>
    </font>
    <font>
      <b/>
      <sz val="14"/>
      <color indexed="12"/>
      <name val="Comic Sans MS"/>
      <family val="4"/>
    </font>
    <font>
      <b/>
      <sz val="14"/>
      <color indexed="9"/>
      <name val="Comic Sans MS"/>
      <family val="4"/>
    </font>
    <font>
      <b/>
      <sz val="8"/>
      <color indexed="8"/>
      <name val="Arial"/>
      <family val="0"/>
    </font>
    <font>
      <b/>
      <sz val="8"/>
      <color indexed="63"/>
      <name val="Comic Sans MS"/>
      <family val="4"/>
    </font>
    <font>
      <b/>
      <i/>
      <sz val="14"/>
      <color indexed="18"/>
      <name val="Arial"/>
      <family val="2"/>
    </font>
    <font>
      <sz val="8"/>
      <name val="Tahoma"/>
      <family val="0"/>
    </font>
    <font>
      <strike/>
      <sz val="8"/>
      <name val="Arial"/>
      <family val="0"/>
    </font>
    <font>
      <sz val="8"/>
      <color indexed="10"/>
      <name val="Arial"/>
      <family val="0"/>
    </font>
    <font>
      <sz val="10"/>
      <name val="Tahoma"/>
      <family val="2"/>
    </font>
    <font>
      <b/>
      <sz val="8"/>
      <color indexed="10"/>
      <name val="Arial"/>
      <family val="2"/>
    </font>
    <font>
      <sz val="9"/>
      <color indexed="8"/>
      <name val="Arial"/>
      <family val="0"/>
    </font>
    <font>
      <b/>
      <sz val="11"/>
      <name val="Arial"/>
      <family val="2"/>
    </font>
  </fonts>
  <fills count="21">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15"/>
        <bgColor indexed="64"/>
      </patternFill>
    </fill>
    <fill>
      <patternFill patternType="solid">
        <fgColor indexed="10"/>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
      <patternFill patternType="solid">
        <fgColor indexed="20"/>
        <bgColor indexed="64"/>
      </patternFill>
    </fill>
    <fill>
      <patternFill patternType="solid">
        <fgColor indexed="46"/>
        <bgColor indexed="64"/>
      </patternFill>
    </fill>
    <fill>
      <patternFill patternType="solid">
        <fgColor indexed="55"/>
        <bgColor indexed="64"/>
      </patternFill>
    </fill>
    <fill>
      <patternFill patternType="solid">
        <fgColor indexed="44"/>
        <bgColor indexed="64"/>
      </patternFill>
    </fill>
    <fill>
      <patternFill patternType="solid">
        <fgColor indexed="14"/>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52"/>
        <bgColor indexed="64"/>
      </patternFill>
    </fill>
    <fill>
      <patternFill patternType="solid">
        <fgColor indexed="11"/>
        <bgColor indexed="64"/>
      </patternFill>
    </fill>
    <fill>
      <patternFill patternType="solid">
        <fgColor indexed="51"/>
        <bgColor indexed="64"/>
      </patternFill>
    </fill>
  </fills>
  <borders count="50">
    <border>
      <left/>
      <right/>
      <top/>
      <bottom/>
      <diagonal/>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color indexed="22"/>
      </top>
      <bottom style="thin">
        <color indexed="22"/>
      </bottom>
    </border>
    <border>
      <left>
        <color indexed="63"/>
      </left>
      <right style="thin"/>
      <top>
        <color indexed="63"/>
      </top>
      <bottom style="thin">
        <color indexed="22"/>
      </bottom>
    </border>
    <border>
      <left style="thin"/>
      <right style="thin"/>
      <top>
        <color indexed="63"/>
      </top>
      <bottom>
        <color indexed="63"/>
      </bottom>
    </border>
    <border>
      <left style="thin"/>
      <right>
        <color indexed="63"/>
      </right>
      <top>
        <color indexed="63"/>
      </top>
      <bottom style="thin">
        <color indexed="22"/>
      </bottom>
    </border>
    <border>
      <left style="thin"/>
      <right style="thin"/>
      <top>
        <color indexed="63"/>
      </top>
      <bottom style="thin"/>
    </border>
    <border>
      <left style="thin"/>
      <right>
        <color indexed="63"/>
      </right>
      <top style="thin"/>
      <bottom style="thin">
        <color indexed="22"/>
      </bottom>
    </border>
    <border>
      <left>
        <color indexed="63"/>
      </left>
      <right style="thin"/>
      <top style="thin"/>
      <bottom style="thin">
        <color indexed="22"/>
      </bottom>
    </border>
    <border>
      <left style="thin"/>
      <right style="thin"/>
      <top style="thin"/>
      <bottom style="thin">
        <color indexed="22"/>
      </bottom>
    </border>
    <border>
      <left style="thin"/>
      <right style="thin"/>
      <top>
        <color indexed="63"/>
      </top>
      <bottom style="thin">
        <color indexed="22"/>
      </bottom>
    </border>
    <border>
      <left>
        <color indexed="63"/>
      </left>
      <right>
        <color indexed="63"/>
      </right>
      <top style="thin">
        <color indexed="22"/>
      </top>
      <bottom>
        <color indexed="63"/>
      </bottom>
    </border>
    <border>
      <left>
        <color indexed="63"/>
      </left>
      <right>
        <color indexed="63"/>
      </right>
      <top style="thin">
        <color indexed="22"/>
      </top>
      <bottom style="thin"/>
    </border>
    <border>
      <left>
        <color indexed="63"/>
      </left>
      <right>
        <color indexed="63"/>
      </right>
      <top>
        <color indexed="63"/>
      </top>
      <bottom style="thin">
        <color indexed="22"/>
      </bottom>
    </border>
    <border>
      <left>
        <color indexed="63"/>
      </left>
      <right>
        <color indexed="63"/>
      </right>
      <top>
        <color indexed="63"/>
      </top>
      <bottom style="thin"/>
    </border>
    <border>
      <left>
        <color indexed="63"/>
      </left>
      <right>
        <color indexed="63"/>
      </right>
      <top style="thin"/>
      <bottom style="thin">
        <color indexed="22"/>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thin"/>
      <right style="thin"/>
      <top style="thin"/>
      <bottom style="medium"/>
    </border>
    <border>
      <left>
        <color indexed="63"/>
      </left>
      <right style="thin"/>
      <top style="thin"/>
      <bottom style="medium"/>
    </border>
    <border>
      <left style="thin"/>
      <right style="thin"/>
      <top>
        <color indexed="63"/>
      </top>
      <bottom style="medium"/>
    </border>
    <border>
      <left>
        <color indexed="63"/>
      </left>
      <right>
        <color indexed="63"/>
      </right>
      <top style="thin"/>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color indexed="63"/>
      </right>
      <top style="medium"/>
      <bottom style="thin"/>
    </border>
    <border>
      <left style="medium"/>
      <right style="medium"/>
      <top style="medium"/>
      <bottom style="thin"/>
    </border>
    <border>
      <left style="medium"/>
      <right>
        <color indexed="63"/>
      </right>
      <top style="medium"/>
      <bottom>
        <color indexed="63"/>
      </bottom>
    </border>
    <border>
      <left>
        <color indexed="63"/>
      </left>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style="medium"/>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79">
    <xf numFmtId="0" fontId="0" fillId="0" borderId="0" xfId="0" applyAlignment="1">
      <alignment/>
    </xf>
    <xf numFmtId="0" fontId="1" fillId="0" borderId="0" xfId="0" applyFont="1" applyFill="1" applyBorder="1" applyAlignment="1">
      <alignment vertic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7" fillId="5" borderId="1" xfId="0" applyFont="1" applyFill="1" applyBorder="1" applyAlignment="1">
      <alignment horizontal="center" vertical="center"/>
    </xf>
    <xf numFmtId="0" fontId="0" fillId="0" borderId="0" xfId="0" applyAlignment="1">
      <alignment vertical="center"/>
    </xf>
    <xf numFmtId="0" fontId="11" fillId="0" borderId="0" xfId="0" applyFont="1" applyAlignment="1">
      <alignment/>
    </xf>
    <xf numFmtId="0" fontId="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4" fillId="0" borderId="3" xfId="0" applyFont="1" applyFill="1" applyBorder="1" applyAlignment="1">
      <alignment horizontal="left" vertical="center"/>
    </xf>
    <xf numFmtId="0" fontId="4" fillId="0" borderId="3" xfId="0" applyFont="1" applyFill="1" applyBorder="1" applyAlignment="1">
      <alignment horizontal="left" vertical="center" wrapText="1"/>
    </xf>
    <xf numFmtId="0" fontId="4"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1" fillId="0" borderId="0" xfId="0" applyFont="1" applyAlignment="1">
      <alignment horizontal="center"/>
    </xf>
    <xf numFmtId="46" fontId="11" fillId="0" borderId="0" xfId="0" applyNumberFormat="1" applyFont="1" applyAlignment="1">
      <alignment/>
    </xf>
    <xf numFmtId="0" fontId="4" fillId="0" borderId="0" xfId="0" applyFont="1" applyFill="1" applyBorder="1" applyAlignment="1">
      <alignment horizontal="left" vertical="center"/>
    </xf>
    <xf numFmtId="0" fontId="2" fillId="0" borderId="4" xfId="0" applyFont="1" applyFill="1" applyBorder="1" applyAlignment="1">
      <alignment horizontal="center" vertical="center" wrapText="1"/>
    </xf>
    <xf numFmtId="0" fontId="7" fillId="9" borderId="1" xfId="0" applyFont="1" applyFill="1" applyBorder="1" applyAlignment="1">
      <alignment horizontal="center" vertical="center"/>
    </xf>
    <xf numFmtId="0" fontId="4" fillId="3" borderId="0" xfId="0" applyFont="1" applyFill="1" applyAlignment="1">
      <alignment/>
    </xf>
    <xf numFmtId="0" fontId="4" fillId="0" borderId="0" xfId="0" applyFont="1" applyAlignment="1">
      <alignment/>
    </xf>
    <xf numFmtId="0" fontId="1" fillId="0" borderId="4" xfId="0" applyFont="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4" fillId="3" borderId="0" xfId="0" applyFont="1" applyFill="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0" xfId="0" applyFont="1" applyAlignment="1">
      <alignment/>
    </xf>
    <xf numFmtId="0" fontId="4" fillId="10" borderId="1"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2" fillId="11" borderId="6"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2" fillId="11" borderId="0" xfId="0" applyFont="1" applyFill="1" applyBorder="1" applyAlignment="1">
      <alignment vertical="center" wrapText="1"/>
    </xf>
    <xf numFmtId="0" fontId="2" fillId="11" borderId="7"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3" fillId="0" borderId="10" xfId="0" applyFont="1" applyBorder="1" applyAlignment="1">
      <alignment/>
    </xf>
    <xf numFmtId="0" fontId="1" fillId="0" borderId="11" xfId="0" applyFont="1" applyBorder="1" applyAlignment="1">
      <alignment/>
    </xf>
    <xf numFmtId="0" fontId="1" fillId="0" borderId="11" xfId="0" applyFont="1" applyBorder="1" applyAlignment="1">
      <alignment/>
    </xf>
    <xf numFmtId="0" fontId="1" fillId="0" borderId="0" xfId="0" applyFont="1" applyAlignment="1">
      <alignment/>
    </xf>
    <xf numFmtId="0" fontId="15" fillId="0" borderId="1" xfId="0" applyFont="1" applyBorder="1" applyAlignment="1">
      <alignment/>
    </xf>
    <xf numFmtId="0" fontId="3" fillId="0" borderId="1" xfId="0" applyFont="1" applyBorder="1" applyAlignment="1">
      <alignment horizontal="center" vertical="center"/>
    </xf>
    <xf numFmtId="0" fontId="3" fillId="0" borderId="12" xfId="0" applyFont="1" applyBorder="1" applyAlignment="1">
      <alignment vertical="center"/>
    </xf>
    <xf numFmtId="0" fontId="3" fillId="0" borderId="1" xfId="0" applyFont="1" applyFill="1" applyBorder="1" applyAlignment="1">
      <alignment vertical="center"/>
    </xf>
    <xf numFmtId="0" fontId="3" fillId="0" borderId="0" xfId="0" applyFont="1" applyAlignment="1">
      <alignment/>
    </xf>
    <xf numFmtId="0" fontId="1" fillId="0" borderId="0" xfId="0" applyFont="1" applyBorder="1" applyAlignment="1">
      <alignment vertical="center"/>
    </xf>
    <xf numFmtId="0" fontId="15" fillId="0" borderId="0" xfId="0" applyFont="1" applyAlignment="1">
      <alignment/>
    </xf>
    <xf numFmtId="0" fontId="1" fillId="0" borderId="0" xfId="0" applyFont="1" applyAlignment="1">
      <alignment/>
    </xf>
    <xf numFmtId="0" fontId="17" fillId="3" borderId="10" xfId="0" applyFont="1" applyFill="1" applyBorder="1" applyAlignment="1">
      <alignment horizontal="center"/>
    </xf>
    <xf numFmtId="0" fontId="18" fillId="3" borderId="11" xfId="0" applyFont="1" applyFill="1" applyBorder="1" applyAlignment="1">
      <alignment/>
    </xf>
    <xf numFmtId="0" fontId="19" fillId="0" borderId="1" xfId="0" applyFont="1" applyFill="1" applyBorder="1" applyAlignment="1">
      <alignment horizontal="center" vertical="center" wrapText="1"/>
    </xf>
    <xf numFmtId="0" fontId="18" fillId="3" borderId="0" xfId="0" applyFont="1" applyFill="1" applyAlignment="1">
      <alignment/>
    </xf>
    <xf numFmtId="0" fontId="18" fillId="0" borderId="0" xfId="0" applyFont="1" applyAlignment="1">
      <alignment/>
    </xf>
    <xf numFmtId="0" fontId="18" fillId="0" borderId="0" xfId="0" applyFont="1" applyFill="1" applyAlignment="1">
      <alignment/>
    </xf>
    <xf numFmtId="0" fontId="1" fillId="0" borderId="12" xfId="0" applyFont="1" applyBorder="1" applyAlignment="1">
      <alignment/>
    </xf>
    <xf numFmtId="0" fontId="3" fillId="0" borderId="11" xfId="0" applyFont="1" applyBorder="1" applyAlignment="1">
      <alignment horizontal="center" vertical="center"/>
    </xf>
    <xf numFmtId="17" fontId="3" fillId="0" borderId="11" xfId="0" applyNumberFormat="1" applyFont="1" applyBorder="1" applyAlignment="1">
      <alignment vertical="center"/>
    </xf>
    <xf numFmtId="0" fontId="1" fillId="0" borderId="11" xfId="0" applyFont="1" applyBorder="1" applyAlignment="1">
      <alignment horizontal="center"/>
    </xf>
    <xf numFmtId="0" fontId="3" fillId="0" borderId="1" xfId="0" applyFont="1" applyBorder="1" applyAlignment="1">
      <alignment horizontal="right" vertical="center"/>
    </xf>
    <xf numFmtId="17" fontId="3" fillId="0" borderId="11" xfId="0" applyNumberFormat="1" applyFont="1" applyBorder="1" applyAlignment="1" quotePrefix="1">
      <alignment vertical="center"/>
    </xf>
    <xf numFmtId="0" fontId="1" fillId="0" borderId="13" xfId="0" applyFont="1" applyFill="1" applyBorder="1" applyAlignment="1">
      <alignment vertical="center"/>
    </xf>
    <xf numFmtId="0" fontId="1" fillId="0" borderId="6" xfId="0" applyFont="1" applyBorder="1" applyAlignment="1">
      <alignment/>
    </xf>
    <xf numFmtId="0" fontId="1" fillId="0" borderId="14" xfId="0" applyFont="1" applyFill="1" applyBorder="1" applyAlignment="1">
      <alignment horizontal="center" vertical="center"/>
    </xf>
    <xf numFmtId="0" fontId="1" fillId="0" borderId="15" xfId="0" applyFont="1" applyFill="1" applyBorder="1" applyAlignment="1">
      <alignment vertical="center"/>
    </xf>
    <xf numFmtId="0" fontId="1" fillId="0" borderId="7"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0" xfId="0" applyFont="1" applyAlignment="1">
      <alignment horizontal="center"/>
    </xf>
    <xf numFmtId="0" fontId="3" fillId="0" borderId="0" xfId="0" applyFont="1" applyAlignment="1">
      <alignment horizontal="center"/>
    </xf>
    <xf numFmtId="0" fontId="1" fillId="0" borderId="7" xfId="0" applyFont="1" applyBorder="1" applyAlignment="1">
      <alignment horizontal="center" vertical="center"/>
    </xf>
    <xf numFmtId="0" fontId="3" fillId="0" borderId="1" xfId="0" applyFont="1" applyBorder="1" applyAlignment="1">
      <alignment vertical="center"/>
    </xf>
    <xf numFmtId="0" fontId="1" fillId="0" borderId="16" xfId="0" applyFont="1" applyFill="1" applyBorder="1" applyAlignment="1">
      <alignment horizontal="center" vertical="center"/>
    </xf>
    <xf numFmtId="0" fontId="0" fillId="0" borderId="0" xfId="0"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1" fillId="0" borderId="0" xfId="0" applyFont="1" applyBorder="1" applyAlignment="1">
      <alignment horizontal="center" vertical="center" wrapText="1"/>
    </xf>
    <xf numFmtId="0" fontId="21" fillId="4" borderId="1"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3" fillId="8"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7"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5" fillId="7" borderId="1" xfId="0" applyFont="1" applyFill="1" applyBorder="1" applyAlignment="1">
      <alignment horizontal="center" vertical="center"/>
    </xf>
    <xf numFmtId="0" fontId="3" fillId="8" borderId="1" xfId="0" applyFont="1" applyFill="1" applyBorder="1" applyAlignment="1">
      <alignment horizontal="center" vertical="center"/>
    </xf>
    <xf numFmtId="0" fontId="25" fillId="13" borderId="1" xfId="0" applyFont="1" applyFill="1" applyBorder="1" applyAlignment="1">
      <alignment horizontal="center" vertical="center"/>
    </xf>
    <xf numFmtId="0" fontId="23" fillId="13" borderId="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3" fillId="15" borderId="1" xfId="0" applyFont="1" applyFill="1" applyBorder="1" applyAlignment="1">
      <alignment horizontal="center" vertical="center" wrapText="1"/>
    </xf>
    <xf numFmtId="0" fontId="3" fillId="15" borderId="1" xfId="0" applyFont="1" applyFill="1" applyBorder="1" applyAlignment="1">
      <alignment horizontal="center" vertical="center"/>
    </xf>
    <xf numFmtId="1" fontId="4" fillId="0" borderId="17" xfId="0" applyNumberFormat="1" applyFont="1" applyFill="1" applyBorder="1" applyAlignment="1">
      <alignment horizontal="center" vertical="center" wrapText="1"/>
    </xf>
    <xf numFmtId="0" fontId="3" fillId="12" borderId="1" xfId="0" applyFont="1" applyFill="1" applyBorder="1" applyAlignment="1">
      <alignment horizontal="center" vertical="center"/>
    </xf>
    <xf numFmtId="0" fontId="21" fillId="13" borderId="10" xfId="0" applyFont="1" applyFill="1" applyBorder="1" applyAlignment="1">
      <alignment horizontal="center" vertical="center" wrapText="1"/>
    </xf>
    <xf numFmtId="0" fontId="21" fillId="14" borderId="10" xfId="0" applyFont="1" applyFill="1" applyBorder="1" applyAlignment="1">
      <alignment horizontal="center" vertical="center" wrapText="1"/>
    </xf>
    <xf numFmtId="0" fontId="25" fillId="12" borderId="1" xfId="0" applyFont="1" applyFill="1" applyBorder="1" applyAlignment="1">
      <alignment horizontal="center" vertical="center"/>
    </xf>
    <xf numFmtId="0" fontId="21" fillId="15" borderId="10"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23" fillId="16"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0" fillId="0" borderId="0" xfId="0" applyAlignment="1">
      <alignment horizontal="right" vertical="center" wrapText="1"/>
    </xf>
    <xf numFmtId="0" fontId="0" fillId="0" borderId="8" xfId="0" applyFont="1" applyBorder="1" applyAlignment="1">
      <alignment/>
    </xf>
    <xf numFmtId="16" fontId="26" fillId="11" borderId="0" xfId="0" applyNumberFormat="1" applyFont="1" applyFill="1" applyBorder="1" applyAlignment="1" quotePrefix="1">
      <alignment horizontal="center" vertical="top" wrapText="1"/>
    </xf>
    <xf numFmtId="0" fontId="12" fillId="0" borderId="1" xfId="0" applyFont="1" applyFill="1" applyBorder="1" applyAlignment="1">
      <alignment horizontal="center" vertical="center" wrapText="1"/>
    </xf>
    <xf numFmtId="0" fontId="12" fillId="0" borderId="12" xfId="0" applyFont="1" applyFill="1" applyBorder="1" applyAlignment="1">
      <alignment horizontal="center" vertical="center" wrapText="1"/>
    </xf>
    <xf numFmtId="16" fontId="26" fillId="11" borderId="1" xfId="0" applyNumberFormat="1" applyFont="1" applyFill="1" applyBorder="1" applyAlignment="1" quotePrefix="1">
      <alignment horizontal="center" vertical="top" wrapText="1"/>
    </xf>
    <xf numFmtId="16" fontId="26" fillId="11" borderId="10" xfId="0" applyNumberFormat="1" applyFont="1" applyFill="1" applyBorder="1" applyAlignment="1" quotePrefix="1">
      <alignment horizontal="center" vertical="top" wrapText="1"/>
    </xf>
    <xf numFmtId="0" fontId="1" fillId="0" borderId="0" xfId="0" applyFont="1" applyBorder="1" applyAlignment="1">
      <alignment/>
    </xf>
    <xf numFmtId="0" fontId="3" fillId="0" borderId="0" xfId="0" applyFont="1" applyBorder="1" applyAlignment="1">
      <alignment horizontal="center" vertical="center"/>
    </xf>
    <xf numFmtId="2" fontId="1" fillId="0" borderId="0" xfId="0" applyNumberFormat="1" applyFont="1" applyBorder="1" applyAlignment="1">
      <alignment horizontal="center" vertical="center"/>
    </xf>
    <xf numFmtId="0" fontId="3" fillId="10"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1" fillId="0" borderId="0" xfId="0" applyFont="1" applyBorder="1" applyAlignment="1">
      <alignment horizontal="left"/>
    </xf>
    <xf numFmtId="17" fontId="3" fillId="0" borderId="1" xfId="0" applyNumberFormat="1" applyFont="1" applyBorder="1" applyAlignment="1" quotePrefix="1">
      <alignment vertical="center"/>
    </xf>
    <xf numFmtId="0" fontId="1" fillId="0" borderId="4" xfId="0" applyFont="1" applyBorder="1" applyAlignment="1">
      <alignment horizontal="center"/>
    </xf>
    <xf numFmtId="0" fontId="3" fillId="0" borderId="6" xfId="0" applyFont="1" applyBorder="1" applyAlignment="1">
      <alignment horizontal="center"/>
    </xf>
    <xf numFmtId="0" fontId="3" fillId="0" borderId="0" xfId="0" applyFont="1" applyBorder="1" applyAlignment="1">
      <alignment/>
    </xf>
    <xf numFmtId="0" fontId="3" fillId="0" borderId="7" xfId="0" applyFont="1" applyBorder="1" applyAlignment="1">
      <alignment/>
    </xf>
    <xf numFmtId="0" fontId="1" fillId="0" borderId="6" xfId="0" applyFont="1" applyBorder="1" applyAlignment="1">
      <alignment horizontal="center"/>
    </xf>
    <xf numFmtId="0" fontId="1" fillId="0" borderId="7" xfId="0" applyFont="1" applyBorder="1" applyAlignment="1">
      <alignment/>
    </xf>
    <xf numFmtId="1" fontId="1" fillId="0" borderId="16" xfId="0" applyNumberFormat="1" applyFont="1" applyFill="1" applyBorder="1" applyAlignment="1">
      <alignment horizontal="center" vertical="center"/>
    </xf>
    <xf numFmtId="1" fontId="1" fillId="0" borderId="14" xfId="0" applyNumberFormat="1" applyFont="1" applyFill="1" applyBorder="1" applyAlignment="1">
      <alignment horizontal="center" vertical="center"/>
    </xf>
    <xf numFmtId="0" fontId="3" fillId="0" borderId="6" xfId="0" applyFont="1" applyBorder="1" applyAlignment="1">
      <alignment horizontal="center" vertical="center"/>
    </xf>
    <xf numFmtId="2" fontId="1" fillId="0" borderId="6" xfId="0" applyNumberFormat="1" applyFont="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21" fillId="14" borderId="1" xfId="0" applyFont="1" applyFill="1" applyBorder="1" applyAlignment="1">
      <alignment horizontal="center" vertical="center" wrapText="1"/>
    </xf>
    <xf numFmtId="2" fontId="1" fillId="3" borderId="14" xfId="0" applyNumberFormat="1" applyFont="1" applyFill="1" applyBorder="1" applyAlignment="1">
      <alignment horizontal="center" vertical="center"/>
    </xf>
    <xf numFmtId="0" fontId="3" fillId="3" borderId="2" xfId="0" applyFont="1" applyFill="1" applyBorder="1" applyAlignment="1">
      <alignment horizontal="center" vertical="center"/>
    </xf>
    <xf numFmtId="2" fontId="1" fillId="6" borderId="2" xfId="0" applyNumberFormat="1" applyFont="1" applyFill="1" applyBorder="1" applyAlignment="1">
      <alignment horizontal="center" vertical="center"/>
    </xf>
    <xf numFmtId="2" fontId="1" fillId="6" borderId="15" xfId="0" applyNumberFormat="1" applyFont="1" applyFill="1" applyBorder="1" applyAlignment="1">
      <alignment horizontal="center" vertical="center"/>
    </xf>
    <xf numFmtId="0" fontId="1" fillId="0" borderId="0" xfId="0" applyFont="1" applyFill="1" applyBorder="1" applyAlignment="1">
      <alignment/>
    </xf>
    <xf numFmtId="0" fontId="3" fillId="0" borderId="2" xfId="0" applyFont="1" applyFill="1" applyBorder="1" applyAlignment="1">
      <alignment horizontal="center" vertical="center"/>
    </xf>
    <xf numFmtId="2" fontId="1" fillId="0" borderId="7" xfId="0" applyNumberFormat="1" applyFont="1" applyFill="1" applyBorder="1" applyAlignment="1">
      <alignment horizontal="center" vertical="center"/>
    </xf>
    <xf numFmtId="0" fontId="1" fillId="0" borderId="0" xfId="0" applyFont="1" applyFill="1" applyAlignment="1">
      <alignment horizontal="center"/>
    </xf>
    <xf numFmtId="2" fontId="1" fillId="15" borderId="20" xfId="0" applyNumberFormat="1" applyFont="1" applyFill="1" applyBorder="1" applyAlignment="1">
      <alignment horizontal="center" vertical="center"/>
    </xf>
    <xf numFmtId="2" fontId="1" fillId="15" borderId="21" xfId="0" applyNumberFormat="1" applyFont="1" applyFill="1" applyBorder="1" applyAlignment="1">
      <alignment horizontal="center" vertical="center"/>
    </xf>
    <xf numFmtId="1" fontId="1" fillId="3" borderId="4" xfId="0" applyNumberFormat="1" applyFont="1" applyFill="1" applyBorder="1" applyAlignment="1">
      <alignment horizontal="center" vertical="center"/>
    </xf>
    <xf numFmtId="1" fontId="1" fillId="3" borderId="6" xfId="0" applyNumberFormat="1" applyFont="1" applyFill="1" applyBorder="1" applyAlignment="1">
      <alignment horizontal="center" vertical="center"/>
    </xf>
    <xf numFmtId="1" fontId="1" fillId="17" borderId="2" xfId="0" applyNumberFormat="1" applyFont="1" applyFill="1" applyBorder="1" applyAlignment="1">
      <alignment horizontal="center" vertical="center"/>
    </xf>
    <xf numFmtId="1" fontId="1" fillId="17" borderId="15" xfId="0" applyNumberFormat="1" applyFont="1" applyFill="1" applyBorder="1" applyAlignment="1">
      <alignment horizontal="center" vertical="center"/>
    </xf>
    <xf numFmtId="0" fontId="16" fillId="3" borderId="0" xfId="0" applyFont="1" applyFill="1" applyAlignment="1">
      <alignment horizontal="right"/>
    </xf>
    <xf numFmtId="0" fontId="16" fillId="3" borderId="0" xfId="0" applyFont="1" applyFill="1" applyAlignment="1">
      <alignment horizontal="center"/>
    </xf>
    <xf numFmtId="17" fontId="16" fillId="0" borderId="1" xfId="0" applyNumberFormat="1" applyFont="1" applyBorder="1" applyAlignment="1">
      <alignment horizontal="right" vertical="center" wrapText="1"/>
    </xf>
    <xf numFmtId="0" fontId="16" fillId="0" borderId="17" xfId="0" applyFont="1" applyFill="1" applyBorder="1" applyAlignment="1">
      <alignment horizontal="right" vertical="center" wrapText="1"/>
    </xf>
    <xf numFmtId="0" fontId="0" fillId="3" borderId="0" xfId="0" applyFill="1" applyAlignment="1">
      <alignment/>
    </xf>
    <xf numFmtId="17" fontId="2" fillId="17" borderId="1" xfId="0" applyNumberFormat="1" applyFont="1" applyFill="1" applyBorder="1" applyAlignment="1" quotePrefix="1">
      <alignment horizontal="center" vertical="center" wrapText="1"/>
    </xf>
    <xf numFmtId="0" fontId="0" fillId="0" borderId="0" xfId="0" applyFill="1" applyAlignment="1">
      <alignment/>
    </xf>
    <xf numFmtId="0" fontId="3" fillId="18" borderId="1" xfId="0" applyFont="1" applyFill="1" applyBorder="1" applyAlignment="1">
      <alignment horizontal="center" vertical="center"/>
    </xf>
    <xf numFmtId="0" fontId="3" fillId="0" borderId="8" xfId="0" applyFont="1" applyFill="1" applyBorder="1" applyAlignment="1">
      <alignment horizontal="center" vertical="center"/>
    </xf>
    <xf numFmtId="0" fontId="23" fillId="18" borderId="1" xfId="0" applyFont="1" applyFill="1" applyBorder="1" applyAlignment="1">
      <alignment horizontal="center" vertical="center" wrapText="1"/>
    </xf>
    <xf numFmtId="0" fontId="21" fillId="18" borderId="10" xfId="0" applyFont="1" applyFill="1" applyBorder="1" applyAlignment="1">
      <alignment horizontal="center" vertical="center" wrapText="1"/>
    </xf>
    <xf numFmtId="0" fontId="21" fillId="16" borderId="10" xfId="0" applyFont="1" applyFill="1" applyBorder="1" applyAlignment="1">
      <alignment horizontal="center" vertical="center" wrapText="1"/>
    </xf>
    <xf numFmtId="0" fontId="4" fillId="16" borderId="10"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0" fillId="16" borderId="0" xfId="0" applyFill="1" applyAlignment="1">
      <alignment horizontal="center" vertical="center" wrapText="1"/>
    </xf>
    <xf numFmtId="0" fontId="19" fillId="3" borderId="1" xfId="0" applyFont="1" applyFill="1" applyBorder="1" applyAlignment="1">
      <alignment horizontal="center" vertical="center" wrapText="1"/>
    </xf>
    <xf numFmtId="15" fontId="2" fillId="3" borderId="1" xfId="0" applyNumberFormat="1" applyFont="1" applyFill="1" applyBorder="1" applyAlignment="1">
      <alignment horizontal="center" vertical="center" wrapText="1"/>
    </xf>
    <xf numFmtId="1" fontId="16" fillId="3" borderId="1" xfId="0" applyNumberFormat="1" applyFont="1" applyFill="1" applyBorder="1" applyAlignment="1">
      <alignment horizontal="center" vertical="center" wrapText="1"/>
    </xf>
    <xf numFmtId="0" fontId="27" fillId="3" borderId="1" xfId="0" applyFont="1" applyFill="1" applyBorder="1" applyAlignment="1">
      <alignment horizontal="center" vertical="center" wrapText="1"/>
    </xf>
    <xf numFmtId="0" fontId="1" fillId="0" borderId="3" xfId="0" applyFont="1" applyFill="1" applyBorder="1" applyAlignment="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1" fillId="0" borderId="24" xfId="0" applyFont="1" applyFill="1" applyBorder="1" applyAlignment="1">
      <alignment vertical="center"/>
    </xf>
    <xf numFmtId="0" fontId="3" fillId="6" borderId="6" xfId="0" applyFont="1" applyFill="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6" borderId="8" xfId="0" applyFont="1" applyFill="1" applyBorder="1" applyAlignment="1">
      <alignment horizontal="center" vertical="center"/>
    </xf>
    <xf numFmtId="0" fontId="1" fillId="0" borderId="2" xfId="0" applyFont="1" applyFill="1" applyBorder="1" applyAlignment="1">
      <alignment vertical="center"/>
    </xf>
    <xf numFmtId="0" fontId="1" fillId="0" borderId="17" xfId="0" applyFont="1" applyFill="1" applyBorder="1" applyAlignment="1">
      <alignment vertical="center"/>
    </xf>
    <xf numFmtId="0" fontId="25" fillId="18" borderId="1" xfId="0" applyFont="1" applyFill="1" applyBorder="1" applyAlignment="1">
      <alignment horizontal="center" vertical="center"/>
    </xf>
    <xf numFmtId="0" fontId="21" fillId="8" borderId="10"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1" fillId="0" borderId="1" xfId="0" applyFont="1" applyBorder="1" applyAlignment="1">
      <alignment vertical="center"/>
    </xf>
    <xf numFmtId="0" fontId="1" fillId="0" borderId="1" xfId="0" applyFont="1" applyFill="1" applyBorder="1" applyAlignment="1">
      <alignment vertical="center"/>
    </xf>
    <xf numFmtId="0" fontId="1" fillId="0" borderId="1" xfId="0" applyFont="1" applyBorder="1" applyAlignment="1">
      <alignment vertical="center"/>
    </xf>
    <xf numFmtId="0" fontId="3" fillId="0" borderId="1" xfId="0" applyFont="1" applyFill="1" applyBorder="1" applyAlignment="1">
      <alignment horizontal="center" vertical="center"/>
    </xf>
    <xf numFmtId="0" fontId="14" fillId="3" borderId="1" xfId="0" applyFont="1" applyFill="1" applyBorder="1" applyAlignment="1">
      <alignment vertical="center"/>
    </xf>
    <xf numFmtId="0" fontId="3" fillId="0" borderId="1" xfId="0" applyFont="1" applyBorder="1" applyAlignment="1">
      <alignment horizontal="center" vertical="center"/>
    </xf>
    <xf numFmtId="0" fontId="3" fillId="6" borderId="1" xfId="0" applyFont="1" applyFill="1" applyBorder="1" applyAlignment="1">
      <alignment horizontal="center" vertical="center"/>
    </xf>
    <xf numFmtId="0" fontId="3" fillId="8" borderId="1" xfId="0" applyFont="1" applyFill="1" applyBorder="1" applyAlignment="1">
      <alignment horizontal="center" vertical="center"/>
    </xf>
    <xf numFmtId="0" fontId="1" fillId="0" borderId="1" xfId="0" applyFont="1" applyFill="1" applyBorder="1" applyAlignment="1">
      <alignment vertical="center"/>
    </xf>
    <xf numFmtId="0" fontId="3" fillId="3" borderId="1" xfId="0" applyFont="1" applyFill="1" applyBorder="1" applyAlignment="1">
      <alignment horizontal="center" vertical="center"/>
    </xf>
    <xf numFmtId="20" fontId="4" fillId="0" borderId="17" xfId="0" applyNumberFormat="1" applyFont="1" applyBorder="1" applyAlignment="1">
      <alignment/>
    </xf>
    <xf numFmtId="17" fontId="4" fillId="19" borderId="10" xfId="0" applyNumberFormat="1" applyFont="1" applyFill="1" applyBorder="1" applyAlignment="1" quotePrefix="1">
      <alignment/>
    </xf>
    <xf numFmtId="0" fontId="0" fillId="19" borderId="11" xfId="0" applyFill="1" applyBorder="1" applyAlignment="1">
      <alignment/>
    </xf>
    <xf numFmtId="0" fontId="0" fillId="19" borderId="12" xfId="0" applyFill="1" applyBorder="1" applyAlignment="1">
      <alignment/>
    </xf>
    <xf numFmtId="20" fontId="4" fillId="0" borderId="8" xfId="0" applyNumberFormat="1" applyFont="1" applyBorder="1" applyAlignment="1">
      <alignment/>
    </xf>
    <xf numFmtId="0" fontId="4" fillId="19" borderId="11" xfId="0" applyFont="1" applyFill="1" applyBorder="1" applyAlignment="1">
      <alignment/>
    </xf>
    <xf numFmtId="0" fontId="4" fillId="19" borderId="12" xfId="0" applyFont="1" applyFill="1" applyBorder="1" applyAlignment="1">
      <alignment/>
    </xf>
    <xf numFmtId="0" fontId="1" fillId="3" borderId="0" xfId="0" applyFont="1" applyFill="1" applyAlignment="1">
      <alignment/>
    </xf>
    <xf numFmtId="0" fontId="25" fillId="16" borderId="1" xfId="0" applyFont="1" applyFill="1" applyBorder="1" applyAlignment="1">
      <alignment horizontal="center" vertical="center"/>
    </xf>
    <xf numFmtId="0" fontId="3" fillId="16" borderId="1" xfId="0" applyFont="1" applyFill="1" applyBorder="1" applyAlignment="1">
      <alignment horizontal="center" vertical="center"/>
    </xf>
    <xf numFmtId="0" fontId="1" fillId="0" borderId="0" xfId="0" applyFont="1" applyFill="1" applyBorder="1" applyAlignment="1">
      <alignment vertical="center"/>
    </xf>
    <xf numFmtId="0" fontId="14" fillId="3" borderId="25" xfId="0" applyFont="1" applyFill="1" applyBorder="1" applyAlignment="1">
      <alignment vertical="center"/>
    </xf>
    <xf numFmtId="20" fontId="4" fillId="2" borderId="17" xfId="0" applyNumberFormat="1" applyFont="1" applyFill="1" applyBorder="1" applyAlignment="1">
      <alignment/>
    </xf>
    <xf numFmtId="0" fontId="4" fillId="2" borderId="17" xfId="0" applyFont="1" applyFill="1" applyBorder="1" applyAlignment="1">
      <alignment/>
    </xf>
    <xf numFmtId="0" fontId="4" fillId="2" borderId="1" xfId="0" applyFont="1" applyFill="1" applyBorder="1" applyAlignment="1">
      <alignment horizontal="center"/>
    </xf>
    <xf numFmtId="0" fontId="3" fillId="2" borderId="1" xfId="0" applyFont="1" applyFill="1" applyBorder="1" applyAlignment="1">
      <alignment/>
    </xf>
    <xf numFmtId="0" fontId="0" fillId="2" borderId="0" xfId="0" applyFill="1" applyAlignment="1">
      <alignment/>
    </xf>
    <xf numFmtId="0" fontId="4" fillId="2" borderId="1" xfId="0" applyFont="1" applyFill="1" applyBorder="1" applyAlignment="1">
      <alignment/>
    </xf>
    <xf numFmtId="0" fontId="4" fillId="2" borderId="9" xfId="0" applyFont="1" applyFill="1" applyBorder="1" applyAlignment="1">
      <alignment/>
    </xf>
    <xf numFmtId="0" fontId="4" fillId="2" borderId="10" xfId="0" applyFont="1" applyFill="1" applyBorder="1" applyAlignment="1">
      <alignment horizontal="center"/>
    </xf>
    <xf numFmtId="0" fontId="3" fillId="2" borderId="12" xfId="0" applyFont="1" applyFill="1" applyBorder="1" applyAlignment="1">
      <alignment/>
    </xf>
    <xf numFmtId="0" fontId="3" fillId="2" borderId="10" xfId="0" applyFont="1" applyFill="1" applyBorder="1" applyAlignment="1">
      <alignment/>
    </xf>
    <xf numFmtId="0" fontId="4" fillId="2" borderId="0" xfId="0" applyFont="1" applyFill="1" applyAlignment="1">
      <alignment/>
    </xf>
    <xf numFmtId="0" fontId="4" fillId="2" borderId="10" xfId="0" applyFont="1" applyFill="1" applyBorder="1" applyAlignment="1">
      <alignment/>
    </xf>
    <xf numFmtId="0" fontId="4" fillId="2" borderId="12" xfId="0" applyFont="1" applyFill="1" applyBorder="1" applyAlignment="1">
      <alignment/>
    </xf>
    <xf numFmtId="1" fontId="1" fillId="0" borderId="7"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xf>
    <xf numFmtId="0" fontId="3" fillId="0" borderId="0" xfId="0" applyFont="1" applyFill="1" applyBorder="1" applyAlignment="1">
      <alignment horizontal="center" vertical="center"/>
    </xf>
    <xf numFmtId="1" fontId="1" fillId="0" borderId="0" xfId="0" applyNumberFormat="1" applyFont="1" applyFill="1" applyBorder="1" applyAlignment="1">
      <alignment horizontal="center" vertical="center"/>
    </xf>
    <xf numFmtId="0" fontId="21" fillId="4" borderId="10" xfId="0" applyFont="1" applyFill="1" applyBorder="1" applyAlignment="1">
      <alignment horizontal="center" vertical="center" wrapText="1"/>
    </xf>
    <xf numFmtId="1" fontId="1" fillId="17" borderId="5" xfId="0" applyNumberFormat="1" applyFont="1" applyFill="1" applyBorder="1" applyAlignment="1">
      <alignment horizontal="center" vertical="center"/>
    </xf>
    <xf numFmtId="1" fontId="1" fillId="17" borderId="7" xfId="0" applyNumberFormat="1" applyFont="1" applyFill="1" applyBorder="1" applyAlignment="1">
      <alignment horizontal="center" vertical="center"/>
    </xf>
    <xf numFmtId="1" fontId="1" fillId="0" borderId="6" xfId="0" applyNumberFormat="1" applyFont="1" applyFill="1" applyBorder="1" applyAlignment="1">
      <alignment horizontal="center" vertical="center"/>
    </xf>
    <xf numFmtId="17" fontId="3" fillId="0" borderId="3" xfId="0" applyNumberFormat="1" applyFont="1" applyBorder="1" applyAlignment="1">
      <alignment vertical="center"/>
    </xf>
    <xf numFmtId="0" fontId="1" fillId="0" borderId="3" xfId="0" applyFont="1" applyBorder="1" applyAlignment="1">
      <alignment/>
    </xf>
    <xf numFmtId="17" fontId="3" fillId="0" borderId="10" xfId="0" applyNumberFormat="1" applyFont="1" applyBorder="1" applyAlignment="1" quotePrefix="1">
      <alignment vertical="center"/>
    </xf>
    <xf numFmtId="17" fontId="3" fillId="0" borderId="11" xfId="0" applyNumberFormat="1" applyFont="1" applyBorder="1" applyAlignment="1">
      <alignment horizontal="left" vertical="center"/>
    </xf>
    <xf numFmtId="0" fontId="3" fillId="20" borderId="1" xfId="0" applyFont="1" applyFill="1" applyBorder="1" applyAlignment="1">
      <alignment horizontal="center" vertical="center"/>
    </xf>
    <xf numFmtId="0" fontId="3" fillId="0" borderId="1" xfId="0" applyFont="1" applyFill="1" applyBorder="1" applyAlignment="1">
      <alignment vertical="center"/>
    </xf>
    <xf numFmtId="0" fontId="3" fillId="7" borderId="1" xfId="0" applyFont="1" applyFill="1" applyBorder="1" applyAlignment="1">
      <alignment vertical="center"/>
    </xf>
    <xf numFmtId="0" fontId="3" fillId="6" borderId="1" xfId="0" applyFont="1" applyFill="1" applyBorder="1" applyAlignment="1">
      <alignment vertical="center"/>
    </xf>
    <xf numFmtId="0" fontId="4" fillId="20" borderId="1" xfId="0" applyFont="1" applyFill="1" applyBorder="1" applyAlignment="1">
      <alignment horizontal="center" vertical="center" wrapText="1"/>
    </xf>
    <xf numFmtId="0" fontId="29" fillId="3" borderId="14" xfId="0" applyFont="1" applyFill="1" applyBorder="1" applyAlignment="1">
      <alignment horizontal="center" vertical="center"/>
    </xf>
    <xf numFmtId="0" fontId="1" fillId="0" borderId="24" xfId="0" applyFont="1" applyFill="1" applyBorder="1" applyAlignment="1">
      <alignment horizontal="center" vertical="center"/>
    </xf>
    <xf numFmtId="0" fontId="21" fillId="7" borderId="10" xfId="0" applyFont="1" applyFill="1" applyBorder="1" applyAlignment="1">
      <alignment horizontal="center" vertical="center" wrapText="1"/>
    </xf>
    <xf numFmtId="0" fontId="29" fillId="3" borderId="16" xfId="0" applyFont="1" applyFill="1" applyBorder="1" applyAlignment="1">
      <alignment horizontal="center" vertical="center"/>
    </xf>
    <xf numFmtId="0" fontId="3" fillId="3" borderId="1" xfId="0" applyFont="1" applyFill="1" applyBorder="1" applyAlignment="1">
      <alignment vertical="center"/>
    </xf>
    <xf numFmtId="0" fontId="1" fillId="3" borderId="1" xfId="0" applyFont="1" applyFill="1" applyBorder="1" applyAlignment="1">
      <alignment vertical="center"/>
    </xf>
    <xf numFmtId="0" fontId="1" fillId="3" borderId="1" xfId="0" applyFont="1" applyFill="1" applyBorder="1" applyAlignment="1">
      <alignment vertical="center"/>
    </xf>
    <xf numFmtId="0" fontId="4" fillId="0" borderId="1" xfId="0" applyFont="1" applyBorder="1" applyAlignment="1">
      <alignment horizontal="center" vertical="center" wrapText="1"/>
    </xf>
    <xf numFmtId="0" fontId="1" fillId="0" borderId="26" xfId="0" applyFont="1" applyFill="1" applyBorder="1" applyAlignment="1">
      <alignment horizontal="center" vertical="center"/>
    </xf>
    <xf numFmtId="0" fontId="29" fillId="3" borderId="24" xfId="0" applyFont="1" applyFill="1" applyBorder="1" applyAlignment="1">
      <alignment horizontal="center" vertical="center"/>
    </xf>
    <xf numFmtId="1" fontId="30" fillId="3" borderId="6" xfId="0" applyNumberFormat="1" applyFont="1" applyFill="1" applyBorder="1" applyAlignment="1">
      <alignment horizontal="center" vertical="center"/>
    </xf>
    <xf numFmtId="0" fontId="4" fillId="0" borderId="15" xfId="0" applyFont="1" applyFill="1" applyBorder="1" applyAlignment="1">
      <alignment vertical="center" wrapText="1"/>
    </xf>
    <xf numFmtId="17" fontId="3" fillId="0" borderId="10" xfId="0" applyNumberFormat="1" applyFont="1" applyBorder="1" applyAlignment="1" quotePrefix="1">
      <alignment horizontal="left" vertical="center"/>
    </xf>
    <xf numFmtId="17" fontId="3" fillId="0" borderId="11" xfId="0" applyNumberFormat="1" applyFont="1" applyBorder="1" applyAlignment="1" quotePrefix="1">
      <alignment horizontal="left" vertical="center"/>
    </xf>
    <xf numFmtId="17" fontId="3" fillId="0" borderId="12" xfId="0" applyNumberFormat="1" applyFont="1" applyBorder="1" applyAlignment="1" quotePrefix="1">
      <alignment horizontal="left" vertical="center"/>
    </xf>
    <xf numFmtId="0" fontId="3" fillId="4" borderId="7" xfId="0" applyFont="1" applyFill="1" applyBorder="1" applyAlignment="1">
      <alignment horizontal="center" vertical="center"/>
    </xf>
    <xf numFmtId="0" fontId="3" fillId="7" borderId="7" xfId="0" applyFont="1" applyFill="1" applyBorder="1" applyAlignment="1">
      <alignment horizontal="center" vertical="center"/>
    </xf>
    <xf numFmtId="0" fontId="1" fillId="3" borderId="12" xfId="0" applyFont="1" applyFill="1" applyBorder="1" applyAlignment="1">
      <alignment vertical="center"/>
    </xf>
    <xf numFmtId="0" fontId="32" fillId="0" borderId="1" xfId="0" applyFont="1" applyFill="1" applyBorder="1" applyAlignment="1">
      <alignment horizontal="center" vertical="center"/>
    </xf>
    <xf numFmtId="0" fontId="1" fillId="0" borderId="1" xfId="0" applyFont="1" applyBorder="1" applyAlignment="1">
      <alignment horizontal="center"/>
    </xf>
    <xf numFmtId="0" fontId="33" fillId="3" borderId="1" xfId="0" applyFont="1" applyFill="1" applyBorder="1" applyAlignment="1">
      <alignment vertical="center"/>
    </xf>
    <xf numFmtId="0" fontId="33" fillId="3" borderId="0" xfId="0" applyFont="1" applyFill="1" applyAlignment="1">
      <alignment vertical="center"/>
    </xf>
    <xf numFmtId="0" fontId="1" fillId="0" borderId="6" xfId="0" applyFont="1" applyFill="1" applyBorder="1" applyAlignment="1">
      <alignment vertical="center"/>
    </xf>
    <xf numFmtId="0" fontId="1" fillId="0" borderId="7" xfId="0" applyFont="1" applyFill="1" applyBorder="1" applyAlignment="1">
      <alignment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vertical="center" wrapText="1"/>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17" fontId="3" fillId="0" borderId="1" xfId="0" applyNumberFormat="1" applyFont="1" applyBorder="1" applyAlignment="1">
      <alignment horizontal="left" vertical="center"/>
    </xf>
    <xf numFmtId="0" fontId="4" fillId="0" borderId="15" xfId="0" applyFont="1" applyFill="1" applyBorder="1" applyAlignment="1">
      <alignment horizontal="center" vertical="center"/>
    </xf>
    <xf numFmtId="0" fontId="4" fillId="0" borderId="32" xfId="0" applyFont="1" applyFill="1" applyBorder="1" applyAlignment="1">
      <alignment horizontal="center" vertical="center"/>
    </xf>
    <xf numFmtId="0" fontId="3" fillId="4" borderId="1" xfId="0" applyFont="1" applyFill="1" applyBorder="1" applyAlignment="1">
      <alignment horizontal="center" vertical="center"/>
    </xf>
    <xf numFmtId="0" fontId="3" fillId="0" borderId="6" xfId="0" applyFont="1" applyBorder="1" applyAlignment="1">
      <alignment horizontal="center"/>
    </xf>
    <xf numFmtId="0" fontId="3" fillId="0" borderId="0" xfId="0" applyFont="1" applyFill="1" applyAlignment="1">
      <alignment horizontal="center" vertical="center"/>
    </xf>
    <xf numFmtId="0" fontId="3" fillId="0" borderId="7" xfId="0" applyFont="1" applyBorder="1" applyAlignment="1">
      <alignment horizontal="center"/>
    </xf>
    <xf numFmtId="0" fontId="3" fillId="7" borderId="1" xfId="0" applyFont="1" applyFill="1" applyBorder="1" applyAlignment="1">
      <alignment horizontal="center"/>
    </xf>
    <xf numFmtId="0" fontId="1" fillId="0" borderId="0" xfId="0" applyFont="1" applyFill="1" applyAlignment="1">
      <alignment vertical="center"/>
    </xf>
    <xf numFmtId="0" fontId="1" fillId="0" borderId="15" xfId="0" applyFont="1" applyBorder="1" applyAlignment="1">
      <alignment/>
    </xf>
    <xf numFmtId="0" fontId="20" fillId="3"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20" fillId="3" borderId="30" xfId="0" applyFont="1" applyFill="1" applyBorder="1" applyAlignment="1">
      <alignment horizontal="center" vertical="center" wrapText="1"/>
    </xf>
    <xf numFmtId="0" fontId="20" fillId="3" borderId="29"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3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21" fillId="7" borderId="34" xfId="0" applyFont="1" applyFill="1" applyBorder="1" applyAlignment="1">
      <alignment horizontal="center" vertical="center" wrapText="1"/>
    </xf>
    <xf numFmtId="0" fontId="21" fillId="8" borderId="35" xfId="0" applyFont="1" applyFill="1" applyBorder="1" applyAlignment="1">
      <alignment horizontal="center" vertical="center" wrapText="1"/>
    </xf>
    <xf numFmtId="0" fontId="22" fillId="5" borderId="35" xfId="0" applyFont="1" applyFill="1" applyBorder="1" applyAlignment="1">
      <alignment horizontal="center" vertical="center" wrapText="1"/>
    </xf>
    <xf numFmtId="0" fontId="21" fillId="4" borderId="35" xfId="0" applyFont="1" applyFill="1" applyBorder="1" applyAlignment="1">
      <alignment horizontal="center" vertical="center" wrapText="1"/>
    </xf>
    <xf numFmtId="0" fontId="21" fillId="3" borderId="35" xfId="0" applyFont="1" applyFill="1" applyBorder="1" applyAlignment="1">
      <alignment horizontal="center" vertical="center" wrapText="1"/>
    </xf>
    <xf numFmtId="0" fontId="21" fillId="14" borderId="35" xfId="0" applyFont="1" applyFill="1" applyBorder="1" applyAlignment="1">
      <alignment horizontal="center" vertical="center" wrapText="1"/>
    </xf>
    <xf numFmtId="0" fontId="21" fillId="13" borderId="35" xfId="0" applyFont="1" applyFill="1" applyBorder="1" applyAlignment="1">
      <alignment horizontal="center" vertical="center" wrapText="1"/>
    </xf>
    <xf numFmtId="0" fontId="21" fillId="18" borderId="35" xfId="0" applyFont="1" applyFill="1" applyBorder="1" applyAlignment="1">
      <alignment horizontal="center" vertical="center" wrapText="1"/>
    </xf>
    <xf numFmtId="0" fontId="21" fillId="16" borderId="35" xfId="0" applyFont="1" applyFill="1" applyBorder="1" applyAlignment="1">
      <alignment horizontal="center" vertical="center" wrapText="1"/>
    </xf>
    <xf numFmtId="0" fontId="21" fillId="15" borderId="36" xfId="0" applyFont="1" applyFill="1" applyBorder="1" applyAlignment="1">
      <alignment horizontal="center" vertical="center" wrapText="1"/>
    </xf>
    <xf numFmtId="1" fontId="4" fillId="2" borderId="37" xfId="0" applyNumberFormat="1" applyFont="1" applyFill="1" applyBorder="1" applyAlignment="1">
      <alignment horizontal="center" vertical="center" wrapText="1"/>
    </xf>
    <xf numFmtId="0" fontId="34" fillId="2" borderId="17" xfId="0" applyFont="1" applyFill="1" applyBorder="1" applyAlignment="1">
      <alignment horizontal="center" vertical="center" wrapText="1"/>
    </xf>
    <xf numFmtId="0" fontId="4" fillId="2" borderId="17" xfId="0" applyFont="1" applyFill="1" applyBorder="1" applyAlignment="1">
      <alignment horizontal="center" vertical="center" wrapText="1"/>
    </xf>
    <xf numFmtId="1" fontId="4" fillId="2" borderId="8" xfId="0" applyNumberFormat="1" applyFont="1" applyFill="1" applyBorder="1" applyAlignment="1">
      <alignment horizontal="center" vertical="center" wrapText="1"/>
    </xf>
    <xf numFmtId="1" fontId="4" fillId="2" borderId="38" xfId="0" applyNumberFormat="1" applyFont="1" applyFill="1" applyBorder="1" applyAlignment="1">
      <alignment horizontal="center" vertical="center" wrapText="1"/>
    </xf>
    <xf numFmtId="0" fontId="3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 fontId="4" fillId="2" borderId="10" xfId="0" applyNumberFormat="1" applyFont="1" applyFill="1" applyBorder="1" applyAlignment="1">
      <alignment horizontal="center" vertical="center" wrapText="1"/>
    </xf>
    <xf numFmtId="1" fontId="4" fillId="2" borderId="39" xfId="0" applyNumberFormat="1" applyFont="1" applyFill="1" applyBorder="1" applyAlignment="1">
      <alignment horizontal="center" vertical="center" wrapText="1"/>
    </xf>
    <xf numFmtId="0" fontId="34" fillId="2" borderId="30" xfId="0" applyFont="1" applyFill="1" applyBorder="1" applyAlignment="1">
      <alignment horizontal="center" vertical="center" wrapText="1"/>
    </xf>
    <xf numFmtId="0" fontId="4" fillId="2" borderId="30" xfId="0" applyFont="1" applyFill="1" applyBorder="1" applyAlignment="1">
      <alignment horizontal="center" vertical="center" wrapText="1"/>
    </xf>
    <xf numFmtId="1" fontId="4" fillId="2" borderId="29" xfId="0" applyNumberFormat="1" applyFont="1" applyFill="1" applyBorder="1" applyAlignment="1">
      <alignment horizontal="center" vertical="center" wrapText="1"/>
    </xf>
    <xf numFmtId="0" fontId="4" fillId="8" borderId="34" xfId="0" applyFont="1" applyFill="1" applyBorder="1" applyAlignment="1">
      <alignment horizontal="center" vertical="center" wrapText="1"/>
    </xf>
    <xf numFmtId="0" fontId="4" fillId="8" borderId="35" xfId="0" applyFont="1" applyFill="1" applyBorder="1" applyAlignment="1">
      <alignment horizontal="center" vertical="center" wrapText="1"/>
    </xf>
    <xf numFmtId="0" fontId="4" fillId="8" borderId="36" xfId="0" applyFont="1" applyFill="1" applyBorder="1" applyAlignment="1">
      <alignment horizontal="center" vertical="center" wrapText="1"/>
    </xf>
    <xf numFmtId="0" fontId="20" fillId="3" borderId="38" xfId="0" applyFont="1" applyFill="1" applyBorder="1" applyAlignment="1">
      <alignment horizontal="center" vertical="center" wrapText="1"/>
    </xf>
    <xf numFmtId="0" fontId="20" fillId="3" borderId="39" xfId="0" applyFont="1" applyFill="1" applyBorder="1" applyAlignment="1">
      <alignment horizontal="center" vertical="center" wrapText="1"/>
    </xf>
    <xf numFmtId="0" fontId="34" fillId="0" borderId="2" xfId="0" applyFont="1" applyFill="1" applyBorder="1" applyAlignment="1">
      <alignment horizontal="center" vertical="center" textRotation="90" wrapText="1"/>
    </xf>
    <xf numFmtId="0" fontId="20" fillId="3" borderId="40"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30" xfId="0" applyFont="1" applyFill="1" applyBorder="1" applyAlignment="1">
      <alignment horizontal="center" vertical="center" wrapText="1"/>
    </xf>
    <xf numFmtId="0" fontId="20" fillId="3" borderId="41"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29" xfId="0" applyFont="1" applyFill="1" applyBorder="1" applyAlignment="1">
      <alignment horizontal="center" vertical="center" wrapText="1"/>
    </xf>
    <xf numFmtId="0" fontId="20" fillId="3" borderId="42" xfId="0" applyFont="1" applyFill="1" applyBorder="1" applyAlignment="1">
      <alignment horizontal="center" vertical="center" wrapText="1"/>
    </xf>
    <xf numFmtId="0" fontId="20" fillId="3" borderId="35" xfId="0" applyFont="1" applyFill="1" applyBorder="1" applyAlignment="1">
      <alignment horizontal="center" vertical="center" wrapText="1"/>
    </xf>
    <xf numFmtId="0" fontId="20" fillId="3" borderId="36"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44" xfId="0" applyFont="1" applyBorder="1" applyAlignment="1">
      <alignment horizontal="center" vertical="center" wrapText="1"/>
    </xf>
    <xf numFmtId="0" fontId="8" fillId="3" borderId="45" xfId="0" applyFont="1" applyFill="1" applyBorder="1" applyAlignment="1">
      <alignment horizontal="center" vertical="center" wrapText="1"/>
    </xf>
    <xf numFmtId="0" fontId="8" fillId="3" borderId="46" xfId="0" applyFont="1" applyFill="1" applyBorder="1" applyAlignment="1">
      <alignment horizontal="center" vertical="center" wrapText="1"/>
    </xf>
    <xf numFmtId="0" fontId="8" fillId="3" borderId="47"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20" fillId="3" borderId="49" xfId="0" applyFont="1" applyFill="1" applyBorder="1" applyAlignment="1">
      <alignment horizontal="center" vertical="center" wrapText="1"/>
    </xf>
    <xf numFmtId="0" fontId="34" fillId="0" borderId="15" xfId="0" applyFont="1" applyFill="1" applyBorder="1" applyAlignment="1">
      <alignment horizontal="center" vertical="center" textRotation="90" wrapText="1"/>
    </xf>
    <xf numFmtId="0" fontId="34" fillId="0" borderId="17" xfId="0" applyFont="1" applyFill="1" applyBorder="1" applyAlignment="1">
      <alignment horizontal="center" vertical="center" textRotation="90" wrapText="1"/>
    </xf>
    <xf numFmtId="0" fontId="4" fillId="0" borderId="4" xfId="0" applyFont="1" applyFill="1" applyBorder="1" applyAlignment="1">
      <alignment horizontal="center" vertical="center" textRotation="90" wrapText="1"/>
    </xf>
    <xf numFmtId="0" fontId="0" fillId="0" borderId="5" xfId="0" applyBorder="1" applyAlignment="1">
      <alignment horizontal="center" vertical="center" textRotation="90" wrapText="1"/>
    </xf>
    <xf numFmtId="0" fontId="0" fillId="0" borderId="6" xfId="0" applyBorder="1" applyAlignment="1">
      <alignment horizontal="center" vertical="center" textRotation="90" wrapText="1"/>
    </xf>
    <xf numFmtId="0" fontId="0" fillId="0" borderId="7" xfId="0" applyBorder="1" applyAlignment="1">
      <alignment horizontal="center" vertical="center" textRotation="90" wrapText="1"/>
    </xf>
    <xf numFmtId="0" fontId="0" fillId="0" borderId="8" xfId="0" applyBorder="1" applyAlignment="1">
      <alignment horizontal="center" vertical="center" textRotation="90" wrapText="1"/>
    </xf>
    <xf numFmtId="0" fontId="0" fillId="0" borderId="9" xfId="0" applyBorder="1" applyAlignment="1">
      <alignment horizontal="center" vertical="center" textRotation="90"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0" fillId="3" borderId="12" xfId="0" applyFont="1" applyFill="1" applyBorder="1" applyAlignment="1">
      <alignment/>
    </xf>
    <xf numFmtId="0" fontId="2" fillId="0" borderId="2" xfId="0" applyFont="1" applyFill="1" applyBorder="1" applyAlignment="1">
      <alignment horizontal="center" vertical="center" wrapText="1"/>
    </xf>
    <xf numFmtId="0" fontId="0" fillId="0" borderId="17" xfId="0" applyFont="1" applyBorder="1" applyAlignment="1">
      <alignment/>
    </xf>
    <xf numFmtId="0" fontId="4" fillId="0" borderId="4" xfId="0" applyFont="1" applyFill="1" applyBorder="1" applyAlignment="1">
      <alignment horizontal="left" vertical="top" wrapText="1"/>
    </xf>
    <xf numFmtId="0" fontId="0" fillId="0" borderId="3" xfId="0" applyFont="1" applyBorder="1" applyAlignment="1">
      <alignment horizontal="left" vertical="top" wrapText="1"/>
    </xf>
    <xf numFmtId="0" fontId="0" fillId="0" borderId="5" xfId="0" applyFont="1" applyBorder="1" applyAlignment="1">
      <alignment horizontal="left" vertical="top" wrapText="1"/>
    </xf>
    <xf numFmtId="0" fontId="0" fillId="0" borderId="8" xfId="0" applyFont="1" applyBorder="1" applyAlignment="1">
      <alignment horizontal="left" vertical="top" wrapText="1"/>
    </xf>
    <xf numFmtId="0" fontId="0" fillId="0" borderId="25" xfId="0" applyFont="1" applyBorder="1" applyAlignment="1">
      <alignment horizontal="left" vertical="top" wrapText="1"/>
    </xf>
    <xf numFmtId="0" fontId="0" fillId="0" borderId="9" xfId="0" applyFont="1" applyBorder="1" applyAlignment="1">
      <alignment horizontal="left" vertical="top" wrapText="1"/>
    </xf>
    <xf numFmtId="0" fontId="12" fillId="2" borderId="1" xfId="0" applyFont="1" applyFill="1" applyBorder="1" applyAlignment="1">
      <alignment horizontal="center" vertical="center" wrapText="1"/>
    </xf>
    <xf numFmtId="15" fontId="12" fillId="2" borderId="10" xfId="0" applyNumberFormat="1" applyFont="1" applyFill="1" applyBorder="1" applyAlignment="1">
      <alignment horizontal="center" vertical="center" wrapText="1"/>
    </xf>
    <xf numFmtId="15" fontId="12" fillId="2" borderId="11" xfId="0" applyNumberFormat="1" applyFont="1" applyFill="1" applyBorder="1" applyAlignment="1">
      <alignment horizontal="center" vertical="center" wrapText="1"/>
    </xf>
    <xf numFmtId="0" fontId="9" fillId="2" borderId="12" xfId="0" applyFont="1" applyFill="1" applyBorder="1" applyAlignment="1">
      <alignment/>
    </xf>
    <xf numFmtId="17" fontId="4" fillId="19" borderId="0" xfId="0" applyNumberFormat="1" applyFont="1" applyFill="1" applyAlignment="1" quotePrefix="1">
      <alignment horizontal="center"/>
    </xf>
    <xf numFmtId="17" fontId="4" fillId="19" borderId="0" xfId="0" applyNumberFormat="1" applyFont="1" applyFill="1" applyAlignment="1">
      <alignment horizontal="center"/>
    </xf>
    <xf numFmtId="0" fontId="3" fillId="0" borderId="2" xfId="0" applyFont="1" applyFill="1" applyBorder="1" applyAlignment="1">
      <alignment horizontal="center" vertical="center" textRotation="90"/>
    </xf>
    <xf numFmtId="0" fontId="3" fillId="0" borderId="15" xfId="0" applyFont="1" applyFill="1" applyBorder="1" applyAlignment="1">
      <alignment horizontal="center" vertical="center" textRotation="90"/>
    </xf>
    <xf numFmtId="0" fontId="3" fillId="0" borderId="17" xfId="0" applyFont="1" applyFill="1" applyBorder="1" applyAlignment="1">
      <alignment horizontal="center" vertical="center" textRotation="90"/>
    </xf>
    <xf numFmtId="17" fontId="4" fillId="19" borderId="10" xfId="0" applyNumberFormat="1" applyFont="1" applyFill="1" applyBorder="1" applyAlignment="1" quotePrefix="1">
      <alignment horizontal="left"/>
    </xf>
    <xf numFmtId="17" fontId="4" fillId="19" borderId="11" xfId="0" applyNumberFormat="1" applyFont="1" applyFill="1" applyBorder="1" applyAlignment="1" quotePrefix="1">
      <alignment horizontal="left"/>
    </xf>
    <xf numFmtId="17" fontId="4" fillId="19" borderId="12" xfId="0" applyNumberFormat="1" applyFont="1" applyFill="1" applyBorder="1" applyAlignment="1" quotePrefix="1">
      <alignment horizontal="left"/>
    </xf>
    <xf numFmtId="17" fontId="3" fillId="0" borderId="1" xfId="0" applyNumberFormat="1" applyFont="1" applyBorder="1" applyAlignment="1">
      <alignment horizontal="center"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0" xfId="0" applyFill="1" applyAlignment="1">
      <alignment horizontal="left" vertical="center"/>
    </xf>
    <xf numFmtId="0" fontId="0" fillId="2" borderId="0" xfId="0" applyFill="1" applyAlignment="1">
      <alignment horizontal="center" vertical="center" wrapText="1"/>
    </xf>
    <xf numFmtId="0" fontId="4" fillId="2" borderId="29"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b/>
        <i val="0"/>
        <color rgb="FFFF0000"/>
      </font>
      <border/>
    </dxf>
    <dxf>
      <font>
        <u val="single"/>
      </font>
      <border/>
    </dxf>
    <dxf>
      <font>
        <b/>
        <i/>
        <color rgb="FFFF0000"/>
      </font>
      <fill>
        <patternFill>
          <bgColor rgb="FFFFFF00"/>
        </patternFill>
      </fill>
      <border/>
    </dxf>
    <dxf>
      <font>
        <b val="0"/>
        <i/>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xdr:row>
      <xdr:rowOff>0</xdr:rowOff>
    </xdr:from>
    <xdr:to>
      <xdr:col>8</xdr:col>
      <xdr:colOff>0</xdr:colOff>
      <xdr:row>14</xdr:row>
      <xdr:rowOff>0</xdr:rowOff>
    </xdr:to>
    <xdr:sp>
      <xdr:nvSpPr>
        <xdr:cNvPr id="1" name="TextBox 4"/>
        <xdr:cNvSpPr txBox="1">
          <a:spLocks noChangeArrowheads="1"/>
        </xdr:cNvSpPr>
      </xdr:nvSpPr>
      <xdr:spPr>
        <a:xfrm>
          <a:off x="4133850" y="1066800"/>
          <a:ext cx="447675" cy="3048000"/>
        </a:xfrm>
        <a:prstGeom prst="rect">
          <a:avLst/>
        </a:prstGeom>
        <a:solidFill>
          <a:srgbClr val="C0C0C0"/>
        </a:solidFill>
        <a:ln w="3175" cmpd="sng">
          <a:solidFill>
            <a:srgbClr val="000000"/>
          </a:solidFill>
          <a:headEnd type="none"/>
          <a:tailEnd type="none"/>
        </a:ln>
      </xdr:spPr>
      <xdr:txBody>
        <a:bodyPr vertOverflow="clip" wrap="square" anchor="ctr" vert="wordArtVertRtl"/>
        <a:p>
          <a:pPr algn="ctr">
            <a:defRPr/>
          </a:pPr>
          <a:r>
            <a:rPr lang="en-US" cap="none" sz="1200" b="1" i="1" u="none" baseline="0">
              <a:latin typeface="Arial"/>
              <a:ea typeface="Arial"/>
              <a:cs typeface="Arial"/>
            </a:rPr>
            <a:t>Cancelled</a:t>
          </a:r>
        </a:p>
      </xdr:txBody>
    </xdr:sp>
    <xdr:clientData/>
  </xdr:twoCellAnchor>
  <xdr:twoCellAnchor>
    <xdr:from>
      <xdr:col>2</xdr:col>
      <xdr:colOff>0</xdr:colOff>
      <xdr:row>4</xdr:row>
      <xdr:rowOff>0</xdr:rowOff>
    </xdr:from>
    <xdr:to>
      <xdr:col>3</xdr:col>
      <xdr:colOff>0</xdr:colOff>
      <xdr:row>14</xdr:row>
      <xdr:rowOff>0</xdr:rowOff>
    </xdr:to>
    <xdr:sp>
      <xdr:nvSpPr>
        <xdr:cNvPr id="2" name="TextBox 6"/>
        <xdr:cNvSpPr txBox="1">
          <a:spLocks noChangeArrowheads="1"/>
        </xdr:cNvSpPr>
      </xdr:nvSpPr>
      <xdr:spPr>
        <a:xfrm>
          <a:off x="1895475" y="1066800"/>
          <a:ext cx="447675" cy="3048000"/>
        </a:xfrm>
        <a:prstGeom prst="rect">
          <a:avLst/>
        </a:prstGeom>
        <a:solidFill>
          <a:srgbClr val="C0C0C0"/>
        </a:solidFill>
        <a:ln w="3175" cmpd="sng">
          <a:solidFill>
            <a:srgbClr val="000000"/>
          </a:solidFill>
          <a:headEnd type="none"/>
          <a:tailEnd type="none"/>
        </a:ln>
      </xdr:spPr>
      <xdr:txBody>
        <a:bodyPr vertOverflow="clip" wrap="square" anchor="ctr" vert="wordArtVertRtl"/>
        <a:p>
          <a:pPr algn="ctr">
            <a:defRPr/>
          </a:pPr>
          <a:r>
            <a:rPr lang="en-US" cap="none" sz="1200" b="1" i="1" u="none" baseline="0">
              <a:latin typeface="Arial"/>
              <a:ea typeface="Arial"/>
              <a:cs typeface="Arial"/>
            </a:rPr>
            <a:t>Cancelled</a:t>
          </a:r>
        </a:p>
      </xdr:txBody>
    </xdr:sp>
    <xdr:clientData/>
  </xdr:twoCellAnchor>
  <xdr:twoCellAnchor>
    <xdr:from>
      <xdr:col>9</xdr:col>
      <xdr:colOff>0</xdr:colOff>
      <xdr:row>4</xdr:row>
      <xdr:rowOff>0</xdr:rowOff>
    </xdr:from>
    <xdr:to>
      <xdr:col>10</xdr:col>
      <xdr:colOff>0</xdr:colOff>
      <xdr:row>14</xdr:row>
      <xdr:rowOff>0</xdr:rowOff>
    </xdr:to>
    <xdr:sp>
      <xdr:nvSpPr>
        <xdr:cNvPr id="3" name="TextBox 7"/>
        <xdr:cNvSpPr txBox="1">
          <a:spLocks noChangeArrowheads="1"/>
        </xdr:cNvSpPr>
      </xdr:nvSpPr>
      <xdr:spPr>
        <a:xfrm>
          <a:off x="5029200" y="1066800"/>
          <a:ext cx="447675" cy="3048000"/>
        </a:xfrm>
        <a:prstGeom prst="rect">
          <a:avLst/>
        </a:prstGeom>
        <a:solidFill>
          <a:srgbClr val="C0C0C0"/>
        </a:solidFill>
        <a:ln w="3175" cmpd="sng">
          <a:solidFill>
            <a:srgbClr val="000000"/>
          </a:solidFill>
          <a:headEnd type="none"/>
          <a:tailEnd type="none"/>
        </a:ln>
      </xdr:spPr>
      <xdr:txBody>
        <a:bodyPr vertOverflow="clip" wrap="square" anchor="ctr" vert="wordArtVertRtl"/>
        <a:p>
          <a:pPr algn="ctr">
            <a:defRPr/>
          </a:pPr>
          <a:r>
            <a:rPr lang="en-US" cap="none" sz="1200" b="1" i="1" u="none" baseline="0">
              <a:latin typeface="Arial"/>
              <a:ea typeface="Arial"/>
              <a:cs typeface="Arial"/>
            </a:rPr>
            <a:t>Cancelled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USNAS05\mu50391$\sailing\TeamRace_0506\12%20Sep%20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USNAS05\mu50391$\sailing\TeamRace_0506\11%20Aug%20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p 06 Helms"/>
      <sheetName val="Summary"/>
      <sheetName val="Results Overall"/>
      <sheetName val="Rankin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ug 06 Helms"/>
      <sheetName val="Summary"/>
      <sheetName val="Results Overall"/>
      <sheetName val="Ranking"/>
      <sheetName val="Boat Allocation"/>
      <sheetName val="Signi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V16"/>
  <sheetViews>
    <sheetView tabSelected="1" zoomScale="75" zoomScaleNormal="75" workbookViewId="0" topLeftCell="A1">
      <selection activeCell="D14" sqref="D14"/>
    </sheetView>
  </sheetViews>
  <sheetFormatPr defaultColWidth="9.140625" defaultRowHeight="12.75"/>
  <cols>
    <col min="1" max="1" width="21.7109375" style="78" customWidth="1"/>
    <col min="2" max="11" width="6.7109375" style="78" customWidth="1"/>
    <col min="12" max="12" width="8.7109375" style="78" customWidth="1"/>
    <col min="13" max="13" width="10.57421875" style="78" hidden="1" customWidth="1"/>
    <col min="14" max="16384" width="9.140625" style="78" customWidth="1"/>
  </cols>
  <sheetData>
    <row r="1" spans="1:16" ht="30" customHeight="1" thickBot="1">
      <c r="A1" s="330" t="s">
        <v>128</v>
      </c>
      <c r="B1" s="331"/>
      <c r="C1" s="331"/>
      <c r="D1" s="331"/>
      <c r="E1" s="331"/>
      <c r="F1" s="331"/>
      <c r="G1" s="331"/>
      <c r="H1" s="331"/>
      <c r="I1" s="331"/>
      <c r="J1" s="331"/>
      <c r="K1" s="331"/>
      <c r="L1" s="331"/>
      <c r="M1" s="332"/>
      <c r="N1" s="263"/>
      <c r="O1" s="263"/>
      <c r="P1" s="264"/>
    </row>
    <row r="2" spans="1:16" ht="18" customHeight="1">
      <c r="A2" s="333" t="s">
        <v>0</v>
      </c>
      <c r="B2" s="336" t="s">
        <v>17</v>
      </c>
      <c r="C2" s="337"/>
      <c r="D2" s="337"/>
      <c r="E2" s="337"/>
      <c r="F2" s="337"/>
      <c r="G2" s="337"/>
      <c r="H2" s="337"/>
      <c r="I2" s="337"/>
      <c r="J2" s="337"/>
      <c r="K2" s="338"/>
      <c r="L2" s="339" t="s">
        <v>306</v>
      </c>
      <c r="M2" s="321" t="s">
        <v>297</v>
      </c>
      <c r="N2" s="321" t="s">
        <v>307</v>
      </c>
      <c r="O2" s="324" t="s">
        <v>296</v>
      </c>
      <c r="P2" s="327" t="s">
        <v>309</v>
      </c>
    </row>
    <row r="3" spans="1:16" ht="18" customHeight="1">
      <c r="A3" s="334"/>
      <c r="B3" s="288">
        <v>1</v>
      </c>
      <c r="C3" s="107">
        <v>2</v>
      </c>
      <c r="D3" s="107">
        <v>3</v>
      </c>
      <c r="E3" s="108">
        <v>4</v>
      </c>
      <c r="F3" s="107">
        <v>5</v>
      </c>
      <c r="G3" s="107">
        <v>6</v>
      </c>
      <c r="H3" s="107">
        <v>7</v>
      </c>
      <c r="I3" s="107">
        <v>8</v>
      </c>
      <c r="J3" s="107">
        <v>9</v>
      </c>
      <c r="K3" s="283">
        <v>10</v>
      </c>
      <c r="L3" s="318"/>
      <c r="M3" s="322"/>
      <c r="N3" s="322"/>
      <c r="O3" s="325"/>
      <c r="P3" s="328"/>
    </row>
    <row r="4" spans="1:16" ht="18" customHeight="1" thickBot="1">
      <c r="A4" s="335"/>
      <c r="B4" s="289" t="s">
        <v>72</v>
      </c>
      <c r="C4" s="286" t="s">
        <v>73</v>
      </c>
      <c r="D4" s="286" t="s">
        <v>74</v>
      </c>
      <c r="E4" s="286" t="s">
        <v>75</v>
      </c>
      <c r="F4" s="286" t="s">
        <v>76</v>
      </c>
      <c r="G4" s="286" t="s">
        <v>77</v>
      </c>
      <c r="H4" s="286" t="s">
        <v>78</v>
      </c>
      <c r="I4" s="286" t="s">
        <v>79</v>
      </c>
      <c r="J4" s="286" t="s">
        <v>80</v>
      </c>
      <c r="K4" s="287" t="s">
        <v>81</v>
      </c>
      <c r="L4" s="319"/>
      <c r="M4" s="323"/>
      <c r="N4" s="323"/>
      <c r="O4" s="326"/>
      <c r="P4" s="329"/>
    </row>
    <row r="5" spans="1:16" ht="24" customHeight="1">
      <c r="A5" s="293" t="s">
        <v>55</v>
      </c>
      <c r="B5" s="290">
        <v>2</v>
      </c>
      <c r="C5" s="285"/>
      <c r="D5" s="284">
        <v>2</v>
      </c>
      <c r="E5" s="285">
        <v>1</v>
      </c>
      <c r="F5" s="373">
        <v>4</v>
      </c>
      <c r="G5" s="284">
        <v>1</v>
      </c>
      <c r="H5" s="250"/>
      <c r="I5" s="284">
        <v>1</v>
      </c>
      <c r="J5" s="274"/>
      <c r="K5" s="284">
        <v>1</v>
      </c>
      <c r="L5" s="303">
        <f aca="true" t="shared" si="0" ref="L5:L14">SUM(B5:K5)+(MIN(B5:K5)/1000)</f>
        <v>12.001</v>
      </c>
      <c r="M5" s="304">
        <f aca="true" t="shared" si="1" ref="M5:M14">RANK(L5,L$5:L$14,1)</f>
        <v>1</v>
      </c>
      <c r="N5" s="305">
        <v>4</v>
      </c>
      <c r="O5" s="306">
        <f aca="true" t="shared" si="2" ref="O5:O14">SUM(L5-N5)</f>
        <v>8.001</v>
      </c>
      <c r="P5" s="315">
        <f aca="true" t="shared" si="3" ref="P5:P14">RANK(O5,O$5:O$14,1)</f>
        <v>1</v>
      </c>
    </row>
    <row r="6" spans="1:16" ht="24" customHeight="1">
      <c r="A6" s="294" t="s">
        <v>7</v>
      </c>
      <c r="B6" s="291">
        <v>4</v>
      </c>
      <c r="C6" s="8"/>
      <c r="D6" s="79">
        <v>3</v>
      </c>
      <c r="E6" s="309">
        <v>6</v>
      </c>
      <c r="F6" s="80">
        <v>1</v>
      </c>
      <c r="G6" s="79">
        <v>3</v>
      </c>
      <c r="H6" s="250"/>
      <c r="I6" s="79">
        <v>2</v>
      </c>
      <c r="J6" s="274"/>
      <c r="K6" s="79">
        <v>2</v>
      </c>
      <c r="L6" s="307">
        <f t="shared" si="0"/>
        <v>21.001</v>
      </c>
      <c r="M6" s="308">
        <f t="shared" si="1"/>
        <v>2</v>
      </c>
      <c r="N6" s="309">
        <v>6</v>
      </c>
      <c r="O6" s="310">
        <f t="shared" si="2"/>
        <v>15.001000000000001</v>
      </c>
      <c r="P6" s="316">
        <f t="shared" si="3"/>
        <v>2</v>
      </c>
    </row>
    <row r="7" spans="1:16" ht="24" customHeight="1">
      <c r="A7" s="295" t="s">
        <v>18</v>
      </c>
      <c r="B7" s="291">
        <v>3</v>
      </c>
      <c r="C7" s="8"/>
      <c r="D7" s="79">
        <v>4</v>
      </c>
      <c r="E7" s="8">
        <v>2</v>
      </c>
      <c r="F7" s="80">
        <v>3</v>
      </c>
      <c r="G7" s="374">
        <v>7</v>
      </c>
      <c r="H7" s="250"/>
      <c r="I7" s="79">
        <v>3</v>
      </c>
      <c r="J7" s="274"/>
      <c r="K7" s="79">
        <v>3</v>
      </c>
      <c r="L7" s="307">
        <f t="shared" si="0"/>
        <v>25.002</v>
      </c>
      <c r="M7" s="308">
        <f t="shared" si="1"/>
        <v>3</v>
      </c>
      <c r="N7" s="309">
        <v>7</v>
      </c>
      <c r="O7" s="310">
        <f t="shared" si="2"/>
        <v>18.002</v>
      </c>
      <c r="P7" s="316">
        <f t="shared" si="3"/>
        <v>3</v>
      </c>
    </row>
    <row r="8" spans="1:16" ht="24" customHeight="1">
      <c r="A8" s="296" t="s">
        <v>10</v>
      </c>
      <c r="B8" s="291">
        <v>1</v>
      </c>
      <c r="C8" s="8"/>
      <c r="D8" s="79">
        <v>1</v>
      </c>
      <c r="E8" s="8">
        <v>5</v>
      </c>
      <c r="F8" s="80">
        <v>5</v>
      </c>
      <c r="G8" s="79">
        <v>2</v>
      </c>
      <c r="H8" s="250"/>
      <c r="I8" s="374">
        <v>6</v>
      </c>
      <c r="J8" s="274"/>
      <c r="K8" s="79">
        <v>6</v>
      </c>
      <c r="L8" s="307">
        <f t="shared" si="0"/>
        <v>26.001</v>
      </c>
      <c r="M8" s="308">
        <f t="shared" si="1"/>
        <v>4</v>
      </c>
      <c r="N8" s="309">
        <v>6</v>
      </c>
      <c r="O8" s="310">
        <f t="shared" si="2"/>
        <v>20.001</v>
      </c>
      <c r="P8" s="316">
        <f t="shared" si="3"/>
        <v>4</v>
      </c>
    </row>
    <row r="9" spans="1:16" ht="24" customHeight="1">
      <c r="A9" s="297" t="s">
        <v>104</v>
      </c>
      <c r="B9" s="291">
        <v>6</v>
      </c>
      <c r="C9" s="8"/>
      <c r="D9" s="79">
        <v>5</v>
      </c>
      <c r="E9" s="8">
        <v>4</v>
      </c>
      <c r="F9" s="80">
        <v>8</v>
      </c>
      <c r="G9" s="79">
        <v>4</v>
      </c>
      <c r="H9" s="250"/>
      <c r="I9" s="79">
        <v>5</v>
      </c>
      <c r="J9" s="274"/>
      <c r="K9" s="374">
        <v>9</v>
      </c>
      <c r="L9" s="307">
        <f t="shared" si="0"/>
        <v>41.004</v>
      </c>
      <c r="M9" s="308">
        <f t="shared" si="1"/>
        <v>5</v>
      </c>
      <c r="N9" s="309">
        <v>9</v>
      </c>
      <c r="O9" s="310">
        <f t="shared" si="2"/>
        <v>32.004</v>
      </c>
      <c r="P9" s="316">
        <f t="shared" si="3"/>
        <v>5</v>
      </c>
    </row>
    <row r="10" spans="1:16" ht="24" customHeight="1">
      <c r="A10" s="298" t="s">
        <v>127</v>
      </c>
      <c r="B10" s="291">
        <v>5</v>
      </c>
      <c r="C10" s="8"/>
      <c r="D10" s="374">
        <v>10</v>
      </c>
      <c r="E10" s="8">
        <v>7</v>
      </c>
      <c r="F10" s="80">
        <v>2</v>
      </c>
      <c r="G10" s="79">
        <v>5</v>
      </c>
      <c r="H10" s="250"/>
      <c r="I10" s="79">
        <v>10</v>
      </c>
      <c r="J10" s="274"/>
      <c r="K10" s="79">
        <v>4</v>
      </c>
      <c r="L10" s="307">
        <f t="shared" si="0"/>
        <v>43.002</v>
      </c>
      <c r="M10" s="308">
        <f t="shared" si="1"/>
        <v>6</v>
      </c>
      <c r="N10" s="309">
        <v>10</v>
      </c>
      <c r="O10" s="310">
        <f t="shared" si="2"/>
        <v>33.002</v>
      </c>
      <c r="P10" s="316">
        <f t="shared" si="3"/>
        <v>6</v>
      </c>
    </row>
    <row r="11" spans="1:16" ht="24" customHeight="1">
      <c r="A11" s="299" t="s">
        <v>63</v>
      </c>
      <c r="B11" s="375">
        <v>8</v>
      </c>
      <c r="C11" s="8"/>
      <c r="D11" s="79">
        <v>6</v>
      </c>
      <c r="E11" s="8">
        <v>3</v>
      </c>
      <c r="F11" s="80">
        <v>7</v>
      </c>
      <c r="G11" s="79">
        <v>8</v>
      </c>
      <c r="H11" s="250"/>
      <c r="I11" s="79">
        <v>4</v>
      </c>
      <c r="J11" s="274"/>
      <c r="K11" s="79">
        <v>7</v>
      </c>
      <c r="L11" s="307">
        <f t="shared" si="0"/>
        <v>43.003</v>
      </c>
      <c r="M11" s="308">
        <f t="shared" si="1"/>
        <v>7</v>
      </c>
      <c r="N11" s="309">
        <v>8</v>
      </c>
      <c r="O11" s="310">
        <f t="shared" si="2"/>
        <v>35.003</v>
      </c>
      <c r="P11" s="316">
        <f t="shared" si="3"/>
        <v>7</v>
      </c>
    </row>
    <row r="12" spans="1:16" ht="24" customHeight="1">
      <c r="A12" s="300" t="s">
        <v>131</v>
      </c>
      <c r="B12" s="291">
        <v>9</v>
      </c>
      <c r="C12" s="8"/>
      <c r="D12" s="79">
        <v>8</v>
      </c>
      <c r="E12" s="8">
        <v>8</v>
      </c>
      <c r="F12" s="80">
        <v>6</v>
      </c>
      <c r="G12" s="79">
        <v>6</v>
      </c>
      <c r="H12" s="250"/>
      <c r="I12" s="374">
        <v>10</v>
      </c>
      <c r="J12" s="274"/>
      <c r="K12" s="79">
        <v>5</v>
      </c>
      <c r="L12" s="307">
        <f t="shared" si="0"/>
        <v>52.005</v>
      </c>
      <c r="M12" s="308">
        <f t="shared" si="1"/>
        <v>8</v>
      </c>
      <c r="N12" s="309">
        <v>10</v>
      </c>
      <c r="O12" s="310">
        <f t="shared" si="2"/>
        <v>42.005</v>
      </c>
      <c r="P12" s="316">
        <f t="shared" si="3"/>
        <v>8</v>
      </c>
    </row>
    <row r="13" spans="1:256" s="168" customFormat="1" ht="24" customHeight="1">
      <c r="A13" s="301" t="s">
        <v>140</v>
      </c>
      <c r="B13" s="375">
        <v>10</v>
      </c>
      <c r="C13" s="167"/>
      <c r="D13" s="166">
        <v>7</v>
      </c>
      <c r="E13" s="8">
        <v>9</v>
      </c>
      <c r="F13" s="80">
        <v>9</v>
      </c>
      <c r="G13" s="166">
        <v>9</v>
      </c>
      <c r="H13" s="250"/>
      <c r="I13" s="166">
        <v>7</v>
      </c>
      <c r="J13" s="274"/>
      <c r="K13" s="166">
        <v>8</v>
      </c>
      <c r="L13" s="307">
        <f t="shared" si="0"/>
        <v>59.007</v>
      </c>
      <c r="M13" s="308">
        <f t="shared" si="1"/>
        <v>9</v>
      </c>
      <c r="N13" s="309">
        <v>10</v>
      </c>
      <c r="O13" s="310">
        <f t="shared" si="2"/>
        <v>49.007</v>
      </c>
      <c r="P13" s="316">
        <f t="shared" si="3"/>
        <v>9</v>
      </c>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c r="IR13" s="78"/>
      <c r="IS13" s="78"/>
      <c r="IT13" s="78"/>
      <c r="IU13" s="78"/>
      <c r="IV13" s="78"/>
    </row>
    <row r="14" spans="1:16" ht="24" customHeight="1" thickBot="1">
      <c r="A14" s="302" t="s">
        <v>136</v>
      </c>
      <c r="B14" s="292">
        <v>7</v>
      </c>
      <c r="C14" s="266"/>
      <c r="D14" s="378">
        <v>10</v>
      </c>
      <c r="E14" s="266">
        <v>10</v>
      </c>
      <c r="F14" s="267">
        <v>10</v>
      </c>
      <c r="G14" s="265">
        <v>10</v>
      </c>
      <c r="H14" s="268"/>
      <c r="I14" s="265">
        <v>10</v>
      </c>
      <c r="J14" s="275"/>
      <c r="K14" s="265">
        <v>10</v>
      </c>
      <c r="L14" s="311">
        <f t="shared" si="0"/>
        <v>67.007</v>
      </c>
      <c r="M14" s="312">
        <f t="shared" si="1"/>
        <v>10</v>
      </c>
      <c r="N14" s="313">
        <v>10</v>
      </c>
      <c r="O14" s="314">
        <f t="shared" si="2"/>
        <v>57.007000000000005</v>
      </c>
      <c r="P14" s="317">
        <f t="shared" si="3"/>
        <v>10</v>
      </c>
    </row>
    <row r="15" spans="1:13" ht="9" customHeight="1">
      <c r="A15" s="81"/>
      <c r="B15" s="81"/>
      <c r="C15" s="81"/>
      <c r="D15" s="81"/>
      <c r="E15" s="81"/>
      <c r="F15" s="81"/>
      <c r="G15" s="81"/>
      <c r="H15" s="81"/>
      <c r="I15" s="81"/>
      <c r="J15" s="81"/>
      <c r="K15" s="81"/>
      <c r="L15" s="81"/>
      <c r="M15" s="81"/>
    </row>
    <row r="16" spans="1:6" ht="12.75">
      <c r="A16" s="109"/>
      <c r="B16" s="376" t="s">
        <v>308</v>
      </c>
      <c r="C16" s="377"/>
      <c r="D16" s="377"/>
      <c r="E16" s="377"/>
      <c r="F16" s="377"/>
    </row>
  </sheetData>
  <sheetProtection/>
  <protectedRanges>
    <protectedRange sqref="G2:H4" name="Range2_1_1"/>
    <protectedRange sqref="C2:D4" name="Range 1_1_1_1"/>
    <protectedRange sqref="C1:D1" name="Range 1_1_1_1_1"/>
    <protectedRange sqref="A14 A5:A11" name="Range 1_1_1"/>
    <protectedRange sqref="A12:A13" name="Range 1_1_1_3"/>
  </protectedRanges>
  <mergeCells count="8">
    <mergeCell ref="N2:N4"/>
    <mergeCell ref="O2:O4"/>
    <mergeCell ref="P2:P4"/>
    <mergeCell ref="A1:M1"/>
    <mergeCell ref="A2:A4"/>
    <mergeCell ref="B2:K2"/>
    <mergeCell ref="M2:M4"/>
    <mergeCell ref="L2:L4"/>
  </mergeCells>
  <conditionalFormatting sqref="B5:G14 H5 I5:I14 K5:K14 J5">
    <cfRule type="cellIs" priority="1" dxfId="0" operator="equal" stopIfTrue="1">
      <formula>1</formula>
    </cfRule>
    <cfRule type="cellIs" priority="2" dxfId="1" operator="equal" stopIfTrue="1">
      <formula>#REF!</formula>
    </cfRule>
  </conditionalFormatting>
  <printOptions horizontalCentered="1" verticalCentered="1"/>
  <pageMargins left="0.354330708661417" right="0.49" top="0.71" bottom="0.39" header="0.25" footer="0.2"/>
  <pageSetup fitToHeight="1" fitToWidth="1"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P120"/>
  <sheetViews>
    <sheetView showGridLines="0" zoomScale="75" zoomScaleNormal="75" workbookViewId="0" topLeftCell="A103">
      <selection activeCell="Q1" sqref="Q1"/>
    </sheetView>
  </sheetViews>
  <sheetFormatPr defaultColWidth="9.140625" defaultRowHeight="12.75"/>
  <cols>
    <col min="1" max="1" width="20.7109375" style="7" customWidth="1"/>
    <col min="2" max="2" width="1.7109375" style="7" customWidth="1"/>
    <col min="3" max="4" width="9.7109375" style="7" customWidth="1"/>
    <col min="5" max="5" width="1.7109375" style="7" customWidth="1"/>
    <col min="6" max="7" width="9.7109375" style="7" customWidth="1"/>
    <col min="8" max="8" width="1.7109375" style="7" customWidth="1"/>
    <col min="9" max="10" width="9.7109375" style="7" customWidth="1"/>
    <col min="11" max="11" width="1.7109375" style="7" customWidth="1"/>
    <col min="12" max="12" width="10.7109375" style="7" customWidth="1"/>
    <col min="13" max="13" width="1.7109375" style="7" customWidth="1"/>
    <col min="14" max="14" width="10.7109375" style="7" customWidth="1"/>
    <col min="15" max="15" width="1.7109375" style="7" customWidth="1"/>
    <col min="16" max="16" width="10.57421875" style="7" customWidth="1"/>
    <col min="17" max="16384" width="9.140625" style="7" customWidth="1"/>
  </cols>
  <sheetData>
    <row r="1" spans="1:16" ht="15.75">
      <c r="A1" s="348" t="s">
        <v>19</v>
      </c>
      <c r="B1" s="348"/>
      <c r="C1" s="348"/>
      <c r="D1" s="349" t="s">
        <v>20</v>
      </c>
      <c r="E1" s="350"/>
      <c r="F1" s="351"/>
      <c r="G1" s="352" t="s">
        <v>9</v>
      </c>
      <c r="H1" s="19"/>
      <c r="I1" s="354" t="s">
        <v>280</v>
      </c>
      <c r="J1" s="355"/>
      <c r="K1" s="355"/>
      <c r="L1" s="355"/>
      <c r="M1" s="355"/>
      <c r="N1" s="355"/>
      <c r="O1" s="355"/>
      <c r="P1" s="356"/>
    </row>
    <row r="2" spans="1:16" ht="15.75">
      <c r="A2" s="360" t="s">
        <v>279</v>
      </c>
      <c r="B2" s="360"/>
      <c r="C2" s="360"/>
      <c r="D2" s="361">
        <v>40340</v>
      </c>
      <c r="E2" s="362"/>
      <c r="F2" s="363"/>
      <c r="G2" s="353"/>
      <c r="H2" s="110"/>
      <c r="I2" s="357"/>
      <c r="J2" s="358"/>
      <c r="K2" s="358"/>
      <c r="L2" s="358"/>
      <c r="M2" s="358"/>
      <c r="N2" s="358"/>
      <c r="O2" s="358"/>
      <c r="P2" s="359"/>
    </row>
    <row r="3" spans="1:16" ht="15.75">
      <c r="A3" s="38"/>
      <c r="B3" s="39"/>
      <c r="C3" s="39"/>
      <c r="D3" s="39"/>
      <c r="E3" s="39"/>
      <c r="F3" s="39"/>
      <c r="G3" s="39"/>
      <c r="H3" s="39"/>
      <c r="I3" s="39"/>
      <c r="J3" s="39"/>
      <c r="K3" s="40"/>
      <c r="L3" s="39"/>
      <c r="M3" s="39"/>
      <c r="N3" s="39"/>
      <c r="O3" s="39"/>
      <c r="P3" s="41"/>
    </row>
    <row r="4" spans="1:16" ht="47.25">
      <c r="A4" s="57" t="s">
        <v>0</v>
      </c>
      <c r="B4" s="111"/>
      <c r="C4" s="112">
        <v>1</v>
      </c>
      <c r="D4" s="112">
        <v>2</v>
      </c>
      <c r="E4" s="111"/>
      <c r="F4" s="112">
        <v>3</v>
      </c>
      <c r="G4" s="113">
        <v>4</v>
      </c>
      <c r="H4" s="111"/>
      <c r="I4" s="112">
        <v>5</v>
      </c>
      <c r="J4" s="113">
        <v>6</v>
      </c>
      <c r="K4" s="111"/>
      <c r="L4" s="112" t="s">
        <v>21</v>
      </c>
      <c r="M4" s="111"/>
      <c r="N4" s="112" t="s">
        <v>8</v>
      </c>
      <c r="O4" s="111"/>
      <c r="P4" s="112" t="s">
        <v>22</v>
      </c>
    </row>
    <row r="5" spans="1:16" ht="19.5" customHeight="1">
      <c r="A5" s="83" t="s">
        <v>60</v>
      </c>
      <c r="B5" s="114"/>
      <c r="C5" s="8">
        <v>1</v>
      </c>
      <c r="D5" s="8">
        <v>1</v>
      </c>
      <c r="E5" s="114"/>
      <c r="F5" s="8">
        <v>3</v>
      </c>
      <c r="G5" s="246">
        <v>1</v>
      </c>
      <c r="H5" s="114"/>
      <c r="I5" s="8">
        <v>1</v>
      </c>
      <c r="J5" s="246">
        <v>2</v>
      </c>
      <c r="K5" s="114"/>
      <c r="L5" s="9">
        <v>1</v>
      </c>
      <c r="M5" s="114"/>
      <c r="N5" s="98">
        <f aca="true" t="shared" si="0" ref="N5:N14">SUM(C5:L5)+MIN(C5:J5)/100</f>
        <v>10.01</v>
      </c>
      <c r="O5" s="114"/>
      <c r="P5" s="8">
        <f aca="true" t="shared" si="1" ref="P5:P14">RANK(N5,$N$5:$N$14,1)</f>
        <v>1</v>
      </c>
    </row>
    <row r="6" spans="1:16" ht="19.5">
      <c r="A6" s="105" t="s">
        <v>7</v>
      </c>
      <c r="B6" s="114"/>
      <c r="C6" s="8">
        <v>5</v>
      </c>
      <c r="D6" s="8">
        <v>2</v>
      </c>
      <c r="E6" s="114"/>
      <c r="F6" s="246">
        <v>4</v>
      </c>
      <c r="G6" s="246">
        <v>3</v>
      </c>
      <c r="H6" s="114"/>
      <c r="I6" s="246">
        <v>4</v>
      </c>
      <c r="J6" s="246">
        <v>1</v>
      </c>
      <c r="K6" s="114"/>
      <c r="L6" s="9"/>
      <c r="M6" s="114"/>
      <c r="N6" s="98">
        <f t="shared" si="0"/>
        <v>19.01</v>
      </c>
      <c r="O6" s="114"/>
      <c r="P6" s="8">
        <f t="shared" si="1"/>
        <v>2</v>
      </c>
    </row>
    <row r="7" spans="1:16" ht="19.5">
      <c r="A7" s="185" t="s">
        <v>18</v>
      </c>
      <c r="B7" s="115"/>
      <c r="C7" s="8">
        <v>6</v>
      </c>
      <c r="D7" s="8">
        <v>6</v>
      </c>
      <c r="E7" s="115"/>
      <c r="F7" s="246">
        <v>1</v>
      </c>
      <c r="G7" s="246">
        <v>2</v>
      </c>
      <c r="H7" s="115"/>
      <c r="I7" s="246">
        <v>2</v>
      </c>
      <c r="J7" s="246">
        <v>3</v>
      </c>
      <c r="K7" s="115"/>
      <c r="L7" s="9">
        <v>1</v>
      </c>
      <c r="M7" s="115"/>
      <c r="N7" s="98">
        <f t="shared" si="0"/>
        <v>21.01</v>
      </c>
      <c r="O7" s="115"/>
      <c r="P7" s="8">
        <f t="shared" si="1"/>
        <v>3</v>
      </c>
    </row>
    <row r="8" spans="1:16" ht="19.5">
      <c r="A8" s="101" t="s">
        <v>127</v>
      </c>
      <c r="B8" s="115"/>
      <c r="C8" s="8">
        <v>2</v>
      </c>
      <c r="D8" s="8">
        <v>3</v>
      </c>
      <c r="E8" s="115"/>
      <c r="F8" s="246">
        <v>2</v>
      </c>
      <c r="G8" s="246">
        <v>5</v>
      </c>
      <c r="H8" s="115"/>
      <c r="I8" s="8">
        <v>8</v>
      </c>
      <c r="J8" s="8">
        <v>6</v>
      </c>
      <c r="K8" s="115"/>
      <c r="L8" s="9">
        <v>1</v>
      </c>
      <c r="M8" s="115"/>
      <c r="N8" s="98">
        <f t="shared" si="0"/>
        <v>27.02</v>
      </c>
      <c r="O8" s="115"/>
      <c r="P8" s="8">
        <f t="shared" si="1"/>
        <v>4</v>
      </c>
    </row>
    <row r="9" spans="1:16" ht="19.5">
      <c r="A9" s="164" t="s">
        <v>131</v>
      </c>
      <c r="B9" s="115"/>
      <c r="C9" s="8">
        <v>3</v>
      </c>
      <c r="D9" s="8">
        <v>5</v>
      </c>
      <c r="E9" s="115"/>
      <c r="F9" s="246">
        <v>6</v>
      </c>
      <c r="G9" s="246">
        <v>7</v>
      </c>
      <c r="H9" s="114"/>
      <c r="I9" s="8">
        <v>7</v>
      </c>
      <c r="J9" s="8">
        <v>9</v>
      </c>
      <c r="K9" s="115"/>
      <c r="L9" s="9">
        <v>1</v>
      </c>
      <c r="M9" s="115"/>
      <c r="N9" s="98">
        <f t="shared" si="0"/>
        <v>38.03</v>
      </c>
      <c r="O9" s="115"/>
      <c r="P9" s="8">
        <f t="shared" si="1"/>
        <v>5</v>
      </c>
    </row>
    <row r="10" spans="1:16" ht="19.5">
      <c r="A10" s="226" t="s">
        <v>10</v>
      </c>
      <c r="B10" s="115"/>
      <c r="C10" s="8">
        <v>4</v>
      </c>
      <c r="D10" s="10">
        <v>10</v>
      </c>
      <c r="E10" s="115"/>
      <c r="F10" s="246">
        <v>8</v>
      </c>
      <c r="G10" s="246">
        <v>8</v>
      </c>
      <c r="H10" s="115"/>
      <c r="I10" s="246">
        <v>3</v>
      </c>
      <c r="J10" s="246">
        <v>5</v>
      </c>
      <c r="K10" s="115"/>
      <c r="L10" s="11">
        <v>1</v>
      </c>
      <c r="M10" s="115"/>
      <c r="N10" s="98">
        <f t="shared" si="0"/>
        <v>39.03</v>
      </c>
      <c r="O10" s="115"/>
      <c r="P10" s="8">
        <f t="shared" si="1"/>
        <v>6</v>
      </c>
    </row>
    <row r="11" spans="1:16" ht="19.5">
      <c r="A11" s="100" t="s">
        <v>63</v>
      </c>
      <c r="B11" s="115"/>
      <c r="C11" s="8">
        <v>8</v>
      </c>
      <c r="D11" s="8">
        <v>7</v>
      </c>
      <c r="E11" s="115"/>
      <c r="F11" s="246">
        <v>7</v>
      </c>
      <c r="G11" s="246">
        <v>4</v>
      </c>
      <c r="H11" s="115"/>
      <c r="I11" s="246">
        <v>6</v>
      </c>
      <c r="J11" s="246">
        <v>7</v>
      </c>
      <c r="K11" s="115"/>
      <c r="L11" s="11"/>
      <c r="M11" s="115"/>
      <c r="N11" s="98">
        <f t="shared" si="0"/>
        <v>39.04</v>
      </c>
      <c r="O11" s="115"/>
      <c r="P11" s="8">
        <f t="shared" si="1"/>
        <v>7</v>
      </c>
    </row>
    <row r="12" spans="1:16" ht="19.5">
      <c r="A12" s="165" t="s">
        <v>140</v>
      </c>
      <c r="B12" s="115"/>
      <c r="C12" s="10">
        <v>10</v>
      </c>
      <c r="D12" s="10">
        <v>10</v>
      </c>
      <c r="E12" s="115"/>
      <c r="F12" s="246">
        <v>5</v>
      </c>
      <c r="G12" s="246">
        <v>9</v>
      </c>
      <c r="H12" s="115"/>
      <c r="I12" s="246">
        <v>9</v>
      </c>
      <c r="J12" s="246">
        <v>8</v>
      </c>
      <c r="K12" s="115"/>
      <c r="L12" s="11"/>
      <c r="M12" s="115"/>
      <c r="N12" s="98">
        <f t="shared" si="0"/>
        <v>51.05</v>
      </c>
      <c r="O12" s="115"/>
      <c r="P12" s="8">
        <f t="shared" si="1"/>
        <v>8</v>
      </c>
    </row>
    <row r="13" spans="1:16" ht="19.5">
      <c r="A13" s="104" t="s">
        <v>104</v>
      </c>
      <c r="B13" s="115"/>
      <c r="C13" s="8">
        <v>7</v>
      </c>
      <c r="D13" s="14">
        <v>15</v>
      </c>
      <c r="E13" s="115"/>
      <c r="F13" s="10">
        <v>10</v>
      </c>
      <c r="G13" s="246">
        <v>6</v>
      </c>
      <c r="H13" s="115"/>
      <c r="I13" s="246">
        <v>5</v>
      </c>
      <c r="J13" s="246">
        <v>4</v>
      </c>
      <c r="K13" s="115"/>
      <c r="L13" s="11">
        <v>6</v>
      </c>
      <c r="M13" s="115"/>
      <c r="N13" s="98">
        <f t="shared" si="0"/>
        <v>53.04</v>
      </c>
      <c r="O13" s="115"/>
      <c r="P13" s="8">
        <f t="shared" si="1"/>
        <v>9</v>
      </c>
    </row>
    <row r="14" spans="1:16" ht="19.5">
      <c r="A14" s="103" t="s">
        <v>137</v>
      </c>
      <c r="B14" s="115"/>
      <c r="C14" s="95">
        <v>14</v>
      </c>
      <c r="D14" s="95">
        <v>14</v>
      </c>
      <c r="E14" s="115"/>
      <c r="F14" s="95">
        <v>14</v>
      </c>
      <c r="G14" s="95">
        <v>14</v>
      </c>
      <c r="H14" s="115"/>
      <c r="I14" s="95">
        <v>14</v>
      </c>
      <c r="J14" s="95">
        <v>14</v>
      </c>
      <c r="K14" s="115"/>
      <c r="L14" s="11"/>
      <c r="M14" s="115"/>
      <c r="N14" s="98">
        <f t="shared" si="0"/>
        <v>84.14</v>
      </c>
      <c r="O14" s="115"/>
      <c r="P14" s="8">
        <f t="shared" si="1"/>
        <v>10</v>
      </c>
    </row>
    <row r="15" spans="1:16" ht="15">
      <c r="A15" s="12" t="s">
        <v>101</v>
      </c>
      <c r="B15" s="18"/>
      <c r="D15" s="13"/>
      <c r="E15" s="13"/>
      <c r="F15" s="13"/>
      <c r="G15" s="13"/>
      <c r="H15" s="13"/>
      <c r="I15" s="13"/>
      <c r="J15" s="13"/>
      <c r="K15" s="13"/>
      <c r="L15" s="13"/>
      <c r="M15" s="13"/>
      <c r="N15" s="13"/>
      <c r="O15" s="13"/>
      <c r="P15" s="13"/>
    </row>
    <row r="16" spans="3:14" ht="15">
      <c r="C16" s="34" t="s">
        <v>35</v>
      </c>
      <c r="D16" s="14" t="s">
        <v>24</v>
      </c>
      <c r="F16" s="15" t="s">
        <v>25</v>
      </c>
      <c r="G16" s="95" t="s">
        <v>26</v>
      </c>
      <c r="I16" s="10" t="s">
        <v>23</v>
      </c>
      <c r="J16" s="42" t="s">
        <v>37</v>
      </c>
      <c r="M16" s="16"/>
      <c r="N16" s="16"/>
    </row>
    <row r="17" spans="3:14" ht="25.5">
      <c r="C17" s="8" t="s">
        <v>38</v>
      </c>
      <c r="D17" s="8">
        <v>15</v>
      </c>
      <c r="E17" s="16"/>
      <c r="F17" s="8" t="s">
        <v>38</v>
      </c>
      <c r="G17" s="8">
        <v>14</v>
      </c>
      <c r="H17" s="16"/>
      <c r="I17" s="8" t="s">
        <v>38</v>
      </c>
      <c r="J17" s="8" t="s">
        <v>38</v>
      </c>
      <c r="L17" s="17"/>
      <c r="M17" s="16"/>
      <c r="N17" s="16"/>
    </row>
    <row r="18" spans="1:16" ht="15.75">
      <c r="A18" s="348" t="s">
        <v>19</v>
      </c>
      <c r="B18" s="348"/>
      <c r="C18" s="348"/>
      <c r="D18" s="349" t="s">
        <v>20</v>
      </c>
      <c r="E18" s="350"/>
      <c r="F18" s="351"/>
      <c r="G18" s="352" t="s">
        <v>9</v>
      </c>
      <c r="H18" s="19"/>
      <c r="I18" s="354" t="s">
        <v>271</v>
      </c>
      <c r="J18" s="355"/>
      <c r="K18" s="355"/>
      <c r="L18" s="355"/>
      <c r="M18" s="355"/>
      <c r="N18" s="355"/>
      <c r="O18" s="355"/>
      <c r="P18" s="356"/>
    </row>
    <row r="19" spans="1:16" ht="15.75">
      <c r="A19" s="360" t="s">
        <v>274</v>
      </c>
      <c r="B19" s="360"/>
      <c r="C19" s="360"/>
      <c r="D19" s="361">
        <v>40303</v>
      </c>
      <c r="E19" s="362"/>
      <c r="F19" s="363"/>
      <c r="G19" s="353"/>
      <c r="H19" s="110"/>
      <c r="I19" s="357"/>
      <c r="J19" s="358"/>
      <c r="K19" s="358"/>
      <c r="L19" s="358"/>
      <c r="M19" s="358"/>
      <c r="N19" s="358"/>
      <c r="O19" s="358"/>
      <c r="P19" s="359"/>
    </row>
    <row r="20" spans="1:16" ht="15.75">
      <c r="A20" s="38"/>
      <c r="B20" s="39"/>
      <c r="C20" s="39"/>
      <c r="D20" s="39"/>
      <c r="E20" s="39"/>
      <c r="F20" s="39"/>
      <c r="G20" s="39"/>
      <c r="H20" s="39"/>
      <c r="I20" s="39"/>
      <c r="J20" s="39"/>
      <c r="K20" s="40"/>
      <c r="L20" s="39"/>
      <c r="M20" s="39"/>
      <c r="N20" s="39"/>
      <c r="O20" s="39"/>
      <c r="P20" s="41"/>
    </row>
    <row r="21" spans="1:16" ht="47.25">
      <c r="A21" s="57" t="s">
        <v>0</v>
      </c>
      <c r="B21" s="111"/>
      <c r="C21" s="112">
        <v>1</v>
      </c>
      <c r="D21" s="112">
        <v>2</v>
      </c>
      <c r="E21" s="111"/>
      <c r="F21" s="112">
        <v>3</v>
      </c>
      <c r="G21" s="113">
        <v>4</v>
      </c>
      <c r="H21" s="111"/>
      <c r="I21" s="112">
        <v>5</v>
      </c>
      <c r="J21" s="113">
        <v>6</v>
      </c>
      <c r="K21" s="111"/>
      <c r="L21" s="112" t="s">
        <v>21</v>
      </c>
      <c r="M21" s="111"/>
      <c r="N21" s="112" t="s">
        <v>8</v>
      </c>
      <c r="O21" s="111"/>
      <c r="P21" s="112" t="s">
        <v>22</v>
      </c>
    </row>
    <row r="22" spans="1:16" ht="19.5">
      <c r="A22" s="83" t="s">
        <v>60</v>
      </c>
      <c r="B22" s="114"/>
      <c r="C22" s="8">
        <v>1</v>
      </c>
      <c r="D22" s="8">
        <v>1</v>
      </c>
      <c r="E22" s="114"/>
      <c r="F22" s="342" t="s">
        <v>199</v>
      </c>
      <c r="G22" s="343"/>
      <c r="H22" s="114"/>
      <c r="I22" s="8">
        <v>1</v>
      </c>
      <c r="J22" s="246">
        <v>1</v>
      </c>
      <c r="K22" s="114"/>
      <c r="L22" s="9"/>
      <c r="M22" s="114"/>
      <c r="N22" s="98">
        <f>SUM(C22:L22)+MIN(C22:J22)/100</f>
        <v>4.01</v>
      </c>
      <c r="O22" s="114"/>
      <c r="P22" s="8">
        <f aca="true" t="shared" si="2" ref="P22:P31">RANK(N22,$N$22:$N$31,1)</f>
        <v>1</v>
      </c>
    </row>
    <row r="23" spans="1:16" ht="19.5">
      <c r="A23" s="105" t="s">
        <v>7</v>
      </c>
      <c r="B23" s="114"/>
      <c r="C23" s="8">
        <v>2</v>
      </c>
      <c r="D23" s="8">
        <v>2</v>
      </c>
      <c r="E23" s="114"/>
      <c r="F23" s="344"/>
      <c r="G23" s="345"/>
      <c r="H23" s="114"/>
      <c r="I23" s="246">
        <v>2</v>
      </c>
      <c r="J23" s="246">
        <v>2</v>
      </c>
      <c r="K23" s="114"/>
      <c r="L23" s="9"/>
      <c r="M23" s="114"/>
      <c r="N23" s="98">
        <f>SUM(C23:L23)+MIN(C23:J23)/100</f>
        <v>8.02</v>
      </c>
      <c r="O23" s="114"/>
      <c r="P23" s="8">
        <f t="shared" si="2"/>
        <v>2</v>
      </c>
    </row>
    <row r="24" spans="1:16" ht="19.5">
      <c r="A24" s="185" t="s">
        <v>18</v>
      </c>
      <c r="B24" s="115"/>
      <c r="C24" s="8">
        <v>3</v>
      </c>
      <c r="D24" s="8">
        <v>3</v>
      </c>
      <c r="E24" s="115"/>
      <c r="F24" s="344"/>
      <c r="G24" s="345"/>
      <c r="H24" s="115"/>
      <c r="I24" s="246">
        <v>5</v>
      </c>
      <c r="J24" s="246">
        <v>3</v>
      </c>
      <c r="K24" s="115"/>
      <c r="L24" s="9"/>
      <c r="M24" s="115"/>
      <c r="N24" s="98">
        <f>SUM(C24:L24)+MIN(C24:J24)/100</f>
        <v>14.03</v>
      </c>
      <c r="O24" s="115"/>
      <c r="P24" s="8">
        <f t="shared" si="2"/>
        <v>3</v>
      </c>
    </row>
    <row r="25" spans="1:16" ht="19.5">
      <c r="A25" s="100" t="s">
        <v>63</v>
      </c>
      <c r="B25" s="115"/>
      <c r="C25" s="8">
        <v>4</v>
      </c>
      <c r="D25" s="8">
        <v>4</v>
      </c>
      <c r="E25" s="115">
        <v>6</v>
      </c>
      <c r="F25" s="344"/>
      <c r="G25" s="345"/>
      <c r="H25" s="115"/>
      <c r="I25" s="246">
        <v>3</v>
      </c>
      <c r="J25" s="246">
        <v>5</v>
      </c>
      <c r="K25" s="115"/>
      <c r="L25" s="9"/>
      <c r="M25" s="115"/>
      <c r="N25" s="98">
        <v>16</v>
      </c>
      <c r="O25" s="115"/>
      <c r="P25" s="8">
        <f t="shared" si="2"/>
        <v>4</v>
      </c>
    </row>
    <row r="26" spans="1:16" ht="19.5">
      <c r="A26" s="104" t="s">
        <v>104</v>
      </c>
      <c r="B26" s="115"/>
      <c r="C26" s="10">
        <v>7</v>
      </c>
      <c r="D26" s="34">
        <v>7</v>
      </c>
      <c r="E26" s="115">
        <v>4</v>
      </c>
      <c r="F26" s="344"/>
      <c r="G26" s="345"/>
      <c r="H26" s="114"/>
      <c r="I26" s="246">
        <v>4</v>
      </c>
      <c r="J26" s="246">
        <v>4</v>
      </c>
      <c r="K26" s="115"/>
      <c r="L26" s="9"/>
      <c r="M26" s="115"/>
      <c r="N26" s="98">
        <v>22</v>
      </c>
      <c r="O26" s="115"/>
      <c r="P26" s="8">
        <f t="shared" si="2"/>
        <v>5</v>
      </c>
    </row>
    <row r="27" spans="1:16" ht="19.5">
      <c r="A27" s="226" t="s">
        <v>10</v>
      </c>
      <c r="B27" s="115"/>
      <c r="C27" s="8">
        <v>5</v>
      </c>
      <c r="D27" s="8">
        <v>5</v>
      </c>
      <c r="E27" s="115"/>
      <c r="F27" s="344"/>
      <c r="G27" s="345"/>
      <c r="H27" s="115"/>
      <c r="I27" s="10">
        <v>7</v>
      </c>
      <c r="J27" s="10">
        <v>7</v>
      </c>
      <c r="K27" s="115"/>
      <c r="L27" s="11"/>
      <c r="M27" s="115"/>
      <c r="N27" s="98">
        <f>SUM(C27:L27)+MIN(C27:J27)/100</f>
        <v>24.05</v>
      </c>
      <c r="O27" s="115"/>
      <c r="P27" s="8">
        <f t="shared" si="2"/>
        <v>6</v>
      </c>
    </row>
    <row r="28" spans="1:16" ht="19.5">
      <c r="A28" s="165" t="s">
        <v>140</v>
      </c>
      <c r="B28" s="115"/>
      <c r="C28" s="95">
        <v>14</v>
      </c>
      <c r="D28" s="95">
        <v>14</v>
      </c>
      <c r="E28" s="115"/>
      <c r="F28" s="344"/>
      <c r="G28" s="345"/>
      <c r="H28" s="115"/>
      <c r="I28" s="246">
        <v>6</v>
      </c>
      <c r="J28" s="246">
        <v>6</v>
      </c>
      <c r="K28" s="115"/>
      <c r="L28" s="11"/>
      <c r="M28" s="115"/>
      <c r="N28" s="98">
        <f>SUM(C28:L28)+MIN(C28:J28)/100</f>
        <v>40.06</v>
      </c>
      <c r="O28" s="115"/>
      <c r="P28" s="8">
        <f t="shared" si="2"/>
        <v>7</v>
      </c>
    </row>
    <row r="29" spans="1:16" ht="19.5">
      <c r="A29" s="101" t="s">
        <v>127</v>
      </c>
      <c r="B29" s="115"/>
      <c r="C29" s="95">
        <v>14</v>
      </c>
      <c r="D29" s="95">
        <v>14</v>
      </c>
      <c r="E29" s="115"/>
      <c r="F29" s="344"/>
      <c r="G29" s="345"/>
      <c r="H29" s="115"/>
      <c r="I29" s="95">
        <v>14</v>
      </c>
      <c r="J29" s="95">
        <v>14</v>
      </c>
      <c r="K29" s="115"/>
      <c r="L29" s="11"/>
      <c r="M29" s="115"/>
      <c r="N29" s="98">
        <f>SUM(C29:L29)+MIN(C29:J29)/100</f>
        <v>56.14</v>
      </c>
      <c r="O29" s="115"/>
      <c r="P29" s="8">
        <f t="shared" si="2"/>
        <v>8</v>
      </c>
    </row>
    <row r="30" spans="1:16" ht="19.5">
      <c r="A30" s="164" t="s">
        <v>131</v>
      </c>
      <c r="B30" s="115"/>
      <c r="C30" s="95">
        <v>14</v>
      </c>
      <c r="D30" s="95">
        <v>14</v>
      </c>
      <c r="E30" s="115"/>
      <c r="F30" s="344"/>
      <c r="G30" s="345"/>
      <c r="H30" s="115"/>
      <c r="I30" s="95">
        <v>14</v>
      </c>
      <c r="J30" s="95">
        <v>14</v>
      </c>
      <c r="K30" s="115"/>
      <c r="L30" s="11"/>
      <c r="M30" s="115"/>
      <c r="N30" s="98">
        <f>SUM(C30:L30)+MIN(C30:J30)/100</f>
        <v>56.14</v>
      </c>
      <c r="O30" s="115"/>
      <c r="P30" s="8">
        <f t="shared" si="2"/>
        <v>8</v>
      </c>
    </row>
    <row r="31" spans="1:16" ht="19.5">
      <c r="A31" s="103" t="s">
        <v>137</v>
      </c>
      <c r="B31" s="115"/>
      <c r="C31" s="95">
        <v>14</v>
      </c>
      <c r="D31" s="95">
        <v>14</v>
      </c>
      <c r="E31" s="115"/>
      <c r="F31" s="346"/>
      <c r="G31" s="347"/>
      <c r="H31" s="115"/>
      <c r="I31" s="95">
        <v>14</v>
      </c>
      <c r="J31" s="95">
        <v>14</v>
      </c>
      <c r="K31" s="115"/>
      <c r="L31" s="11"/>
      <c r="M31" s="115"/>
      <c r="N31" s="98">
        <f>SUM(C31:L31)+MIN(C31:J31)/100</f>
        <v>56.14</v>
      </c>
      <c r="O31" s="115"/>
      <c r="P31" s="8">
        <f t="shared" si="2"/>
        <v>8</v>
      </c>
    </row>
    <row r="32" spans="1:16" ht="15">
      <c r="A32" s="12" t="s">
        <v>101</v>
      </c>
      <c r="B32" s="18"/>
      <c r="D32" s="13"/>
      <c r="E32" s="13"/>
      <c r="F32" s="13"/>
      <c r="G32" s="13"/>
      <c r="H32" s="13"/>
      <c r="I32" s="13"/>
      <c r="J32" s="13"/>
      <c r="K32" s="13"/>
      <c r="L32" s="13"/>
      <c r="M32" s="13"/>
      <c r="N32" s="13"/>
      <c r="O32" s="13"/>
      <c r="P32" s="13"/>
    </row>
    <row r="33" spans="3:14" ht="15">
      <c r="C33" s="34" t="s">
        <v>35</v>
      </c>
      <c r="D33" s="14" t="s">
        <v>24</v>
      </c>
      <c r="F33" s="15" t="s">
        <v>25</v>
      </c>
      <c r="G33" s="95" t="s">
        <v>26</v>
      </c>
      <c r="I33" s="10" t="s">
        <v>23</v>
      </c>
      <c r="J33" s="42" t="s">
        <v>37</v>
      </c>
      <c r="M33" s="16"/>
      <c r="N33" s="16"/>
    </row>
    <row r="34" spans="3:14" ht="25.5">
      <c r="C34" s="8" t="s">
        <v>38</v>
      </c>
      <c r="D34" s="8">
        <v>15</v>
      </c>
      <c r="E34" s="16"/>
      <c r="F34" s="8" t="s">
        <v>38</v>
      </c>
      <c r="G34" s="8">
        <v>14</v>
      </c>
      <c r="H34" s="16"/>
      <c r="I34" s="8" t="s">
        <v>38</v>
      </c>
      <c r="J34" s="8" t="s">
        <v>38</v>
      </c>
      <c r="L34" s="17"/>
      <c r="M34" s="16"/>
      <c r="N34" s="16"/>
    </row>
    <row r="35" spans="1:16" ht="15.75">
      <c r="A35" s="348" t="s">
        <v>19</v>
      </c>
      <c r="B35" s="348"/>
      <c r="C35" s="348"/>
      <c r="D35" s="349" t="s">
        <v>20</v>
      </c>
      <c r="E35" s="350"/>
      <c r="F35" s="351"/>
      <c r="G35" s="352" t="s">
        <v>9</v>
      </c>
      <c r="H35" s="19"/>
      <c r="I35" s="354" t="s">
        <v>253</v>
      </c>
      <c r="J35" s="355"/>
      <c r="K35" s="355"/>
      <c r="L35" s="355"/>
      <c r="M35" s="355"/>
      <c r="N35" s="355"/>
      <c r="O35" s="355"/>
      <c r="P35" s="356"/>
    </row>
    <row r="36" spans="1:16" ht="15.75">
      <c r="A36" s="360" t="s">
        <v>252</v>
      </c>
      <c r="B36" s="360"/>
      <c r="C36" s="360"/>
      <c r="D36" s="361">
        <v>40242</v>
      </c>
      <c r="E36" s="362"/>
      <c r="F36" s="363"/>
      <c r="G36" s="353"/>
      <c r="H36" s="110"/>
      <c r="I36" s="357"/>
      <c r="J36" s="358"/>
      <c r="K36" s="358"/>
      <c r="L36" s="358"/>
      <c r="M36" s="358"/>
      <c r="N36" s="358"/>
      <c r="O36" s="358"/>
      <c r="P36" s="359"/>
    </row>
    <row r="37" spans="1:16" ht="15.75">
      <c r="A37" s="38"/>
      <c r="B37" s="39"/>
      <c r="C37" s="39"/>
      <c r="D37" s="39"/>
      <c r="E37" s="39"/>
      <c r="F37" s="39"/>
      <c r="G37" s="39"/>
      <c r="H37" s="39"/>
      <c r="I37" s="39"/>
      <c r="J37" s="39"/>
      <c r="K37" s="40"/>
      <c r="L37" s="39"/>
      <c r="M37" s="39"/>
      <c r="N37" s="39"/>
      <c r="O37" s="39"/>
      <c r="P37" s="41"/>
    </row>
    <row r="38" spans="1:16" ht="47.25">
      <c r="A38" s="57" t="s">
        <v>0</v>
      </c>
      <c r="B38" s="111"/>
      <c r="C38" s="112">
        <v>1</v>
      </c>
      <c r="D38" s="112">
        <v>2</v>
      </c>
      <c r="E38" s="111"/>
      <c r="F38" s="112">
        <v>3</v>
      </c>
      <c r="G38" s="113">
        <v>4</v>
      </c>
      <c r="H38" s="111"/>
      <c r="I38" s="112">
        <v>5</v>
      </c>
      <c r="J38" s="113">
        <v>6</v>
      </c>
      <c r="K38" s="111"/>
      <c r="L38" s="112" t="s">
        <v>21</v>
      </c>
      <c r="M38" s="111"/>
      <c r="N38" s="112" t="s">
        <v>8</v>
      </c>
      <c r="O38" s="111"/>
      <c r="P38" s="112" t="s">
        <v>22</v>
      </c>
    </row>
    <row r="39" spans="1:16" ht="19.5">
      <c r="A39" s="83" t="s">
        <v>60</v>
      </c>
      <c r="B39" s="114"/>
      <c r="C39" s="8">
        <v>1</v>
      </c>
      <c r="D39" s="8">
        <v>3</v>
      </c>
      <c r="E39" s="114"/>
      <c r="F39" s="8">
        <v>1</v>
      </c>
      <c r="G39" s="8">
        <v>1</v>
      </c>
      <c r="H39" s="114"/>
      <c r="I39" s="342" t="s">
        <v>199</v>
      </c>
      <c r="J39" s="343"/>
      <c r="K39" s="114"/>
      <c r="L39" s="9"/>
      <c r="M39" s="114"/>
      <c r="N39" s="98">
        <f>SUM(C39:L39)+MIN(C39:J39)/100</f>
        <v>6.01</v>
      </c>
      <c r="O39" s="114"/>
      <c r="P39" s="8">
        <f>RANK(N39,$N$39:$N$48,1)</f>
        <v>1</v>
      </c>
    </row>
    <row r="40" spans="1:16" ht="19.5">
      <c r="A40" s="82" t="s">
        <v>10</v>
      </c>
      <c r="B40" s="114"/>
      <c r="C40" s="8">
        <v>3</v>
      </c>
      <c r="D40" s="8">
        <v>2</v>
      </c>
      <c r="E40" s="114"/>
      <c r="F40" s="8">
        <v>2</v>
      </c>
      <c r="G40" s="8">
        <v>2</v>
      </c>
      <c r="H40" s="114"/>
      <c r="I40" s="344"/>
      <c r="J40" s="345"/>
      <c r="K40" s="114"/>
      <c r="L40" s="9"/>
      <c r="M40" s="114"/>
      <c r="N40" s="98">
        <f>SUM(C40:L40)+MIN(C40:J40)/100</f>
        <v>9.02</v>
      </c>
      <c r="O40" s="114"/>
      <c r="P40" s="8">
        <f aca="true" t="shared" si="3" ref="P40:P48">RANK(N40,$N$39:$N$48,1)</f>
        <v>2</v>
      </c>
    </row>
    <row r="41" spans="1:16" ht="19.5">
      <c r="A41" s="184" t="s">
        <v>7</v>
      </c>
      <c r="B41" s="115"/>
      <c r="C41" s="8">
        <v>2</v>
      </c>
      <c r="D41" s="8">
        <v>1</v>
      </c>
      <c r="E41" s="115"/>
      <c r="F41" s="8">
        <v>3</v>
      </c>
      <c r="G41" s="8">
        <v>5</v>
      </c>
      <c r="H41" s="115"/>
      <c r="I41" s="344"/>
      <c r="J41" s="345"/>
      <c r="K41" s="115"/>
      <c r="L41" s="9"/>
      <c r="M41" s="115"/>
      <c r="N41" s="98">
        <f>SUM(C41:L41)+MIN(C41:J41)/100</f>
        <v>11.01</v>
      </c>
      <c r="O41" s="115"/>
      <c r="P41" s="8">
        <f t="shared" si="3"/>
        <v>3</v>
      </c>
    </row>
    <row r="42" spans="1:16" ht="19.5">
      <c r="A42" s="104" t="s">
        <v>104</v>
      </c>
      <c r="B42" s="115"/>
      <c r="C42" s="8">
        <v>4</v>
      </c>
      <c r="D42" s="8">
        <v>4</v>
      </c>
      <c r="E42" s="115">
        <v>4</v>
      </c>
      <c r="F42" s="8">
        <v>4</v>
      </c>
      <c r="G42" s="8">
        <v>7</v>
      </c>
      <c r="H42" s="115"/>
      <c r="I42" s="344"/>
      <c r="J42" s="345"/>
      <c r="K42" s="115"/>
      <c r="L42" s="9">
        <v>1</v>
      </c>
      <c r="M42" s="115"/>
      <c r="N42" s="98">
        <v>20</v>
      </c>
      <c r="O42" s="115"/>
      <c r="P42" s="8">
        <f t="shared" si="3"/>
        <v>4</v>
      </c>
    </row>
    <row r="43" spans="1:16" ht="19.5">
      <c r="A43" s="101" t="s">
        <v>127</v>
      </c>
      <c r="B43" s="115"/>
      <c r="C43" s="8">
        <v>5</v>
      </c>
      <c r="D43" s="8">
        <v>6</v>
      </c>
      <c r="E43" s="115"/>
      <c r="F43" s="8">
        <v>7</v>
      </c>
      <c r="G43" s="8">
        <v>4</v>
      </c>
      <c r="H43" s="114"/>
      <c r="I43" s="344"/>
      <c r="J43" s="345"/>
      <c r="K43" s="115"/>
      <c r="L43" s="9"/>
      <c r="M43" s="115"/>
      <c r="N43" s="98">
        <v>22</v>
      </c>
      <c r="O43" s="115"/>
      <c r="P43" s="8">
        <f t="shared" si="3"/>
        <v>5</v>
      </c>
    </row>
    <row r="44" spans="1:16" ht="19.5">
      <c r="A44" s="164" t="s">
        <v>131</v>
      </c>
      <c r="B44" s="115"/>
      <c r="C44" s="8">
        <v>6</v>
      </c>
      <c r="D44" s="8">
        <v>5</v>
      </c>
      <c r="E44" s="115"/>
      <c r="F44" s="8">
        <v>8</v>
      </c>
      <c r="G44" s="8">
        <v>3</v>
      </c>
      <c r="H44" s="115"/>
      <c r="I44" s="344"/>
      <c r="J44" s="345"/>
      <c r="K44" s="115"/>
      <c r="L44" s="11">
        <v>1</v>
      </c>
      <c r="M44" s="115"/>
      <c r="N44" s="98">
        <f>SUM(C44:L44)+MIN(C44:J44)/100</f>
        <v>23.03</v>
      </c>
      <c r="O44" s="115"/>
      <c r="P44" s="8">
        <f t="shared" si="3"/>
        <v>6</v>
      </c>
    </row>
    <row r="45" spans="1:16" ht="19.5">
      <c r="A45" s="185" t="s">
        <v>18</v>
      </c>
      <c r="B45" s="115"/>
      <c r="C45" s="8">
        <v>8</v>
      </c>
      <c r="D45" s="8">
        <v>9</v>
      </c>
      <c r="E45" s="115"/>
      <c r="F45" s="8">
        <v>5</v>
      </c>
      <c r="G45" s="8">
        <v>6</v>
      </c>
      <c r="H45" s="115"/>
      <c r="I45" s="344"/>
      <c r="J45" s="345"/>
      <c r="K45" s="115"/>
      <c r="L45" s="11"/>
      <c r="M45" s="115"/>
      <c r="N45" s="98">
        <f>SUM(C45:L45)+MIN(C45:J45)/100</f>
        <v>28.05</v>
      </c>
      <c r="O45" s="115"/>
      <c r="P45" s="8">
        <f t="shared" si="3"/>
        <v>7</v>
      </c>
    </row>
    <row r="46" spans="1:16" ht="19.5">
      <c r="A46" s="100" t="s">
        <v>63</v>
      </c>
      <c r="B46" s="115"/>
      <c r="C46" s="8">
        <v>9</v>
      </c>
      <c r="D46" s="8">
        <v>8</v>
      </c>
      <c r="E46" s="115">
        <v>6</v>
      </c>
      <c r="F46" s="8">
        <v>6</v>
      </c>
      <c r="G46" s="8">
        <v>8</v>
      </c>
      <c r="H46" s="115"/>
      <c r="I46" s="344"/>
      <c r="J46" s="345"/>
      <c r="K46" s="115"/>
      <c r="L46" s="11"/>
      <c r="M46" s="115"/>
      <c r="N46" s="98">
        <v>31</v>
      </c>
      <c r="O46" s="115"/>
      <c r="P46" s="8">
        <f t="shared" si="3"/>
        <v>8</v>
      </c>
    </row>
    <row r="47" spans="1:16" ht="19.5">
      <c r="A47" s="165" t="s">
        <v>140</v>
      </c>
      <c r="B47" s="115"/>
      <c r="C47" s="8">
        <v>7</v>
      </c>
      <c r="D47" s="8">
        <v>7</v>
      </c>
      <c r="E47" s="115"/>
      <c r="F47" s="10">
        <v>10</v>
      </c>
      <c r="G47" s="10">
        <v>10</v>
      </c>
      <c r="H47" s="115"/>
      <c r="I47" s="344"/>
      <c r="J47" s="345"/>
      <c r="K47" s="115"/>
      <c r="L47" s="11"/>
      <c r="M47" s="115"/>
      <c r="N47" s="98">
        <f>SUM(C47:L47)+MIN(C47:J47)/100</f>
        <v>34.07</v>
      </c>
      <c r="O47" s="115"/>
      <c r="P47" s="8">
        <f t="shared" si="3"/>
        <v>9</v>
      </c>
    </row>
    <row r="48" spans="1:16" ht="19.5">
      <c r="A48" s="103" t="s">
        <v>137</v>
      </c>
      <c r="B48" s="115"/>
      <c r="C48" s="95">
        <v>14</v>
      </c>
      <c r="D48" s="95">
        <v>14</v>
      </c>
      <c r="E48" s="115"/>
      <c r="F48" s="95">
        <v>14</v>
      </c>
      <c r="G48" s="95">
        <v>14</v>
      </c>
      <c r="H48" s="115"/>
      <c r="I48" s="346"/>
      <c r="J48" s="347"/>
      <c r="K48" s="115"/>
      <c r="L48" s="11"/>
      <c r="M48" s="115"/>
      <c r="N48" s="98">
        <f>SUM(C48:L48)+MIN(C48:J48)/100</f>
        <v>56.14</v>
      </c>
      <c r="O48" s="115"/>
      <c r="P48" s="8">
        <f t="shared" si="3"/>
        <v>10</v>
      </c>
    </row>
    <row r="49" spans="1:16" ht="15">
      <c r="A49" s="12" t="s">
        <v>101</v>
      </c>
      <c r="B49" s="18"/>
      <c r="D49" s="13"/>
      <c r="E49" s="13"/>
      <c r="F49" s="13"/>
      <c r="G49" s="13"/>
      <c r="H49" s="13"/>
      <c r="I49" s="13"/>
      <c r="J49" s="13"/>
      <c r="K49" s="13"/>
      <c r="L49" s="13"/>
      <c r="M49" s="13"/>
      <c r="N49" s="13"/>
      <c r="O49" s="13"/>
      <c r="P49" s="13"/>
    </row>
    <row r="50" spans="3:14" ht="15">
      <c r="C50" s="34" t="s">
        <v>35</v>
      </c>
      <c r="D50" s="14" t="s">
        <v>24</v>
      </c>
      <c r="F50" s="15" t="s">
        <v>25</v>
      </c>
      <c r="G50" s="95" t="s">
        <v>26</v>
      </c>
      <c r="I50" s="10" t="s">
        <v>23</v>
      </c>
      <c r="J50" s="42" t="s">
        <v>37</v>
      </c>
      <c r="M50" s="16"/>
      <c r="N50" s="16"/>
    </row>
    <row r="51" spans="3:14" ht="25.5">
      <c r="C51" s="8" t="s">
        <v>38</v>
      </c>
      <c r="D51" s="8">
        <v>15</v>
      </c>
      <c r="E51" s="16"/>
      <c r="F51" s="8" t="s">
        <v>38</v>
      </c>
      <c r="G51" s="8">
        <v>14</v>
      </c>
      <c r="H51" s="16"/>
      <c r="I51" s="8" t="s">
        <v>38</v>
      </c>
      <c r="J51" s="8" t="s">
        <v>38</v>
      </c>
      <c r="L51" s="17"/>
      <c r="M51" s="16"/>
      <c r="N51" s="16"/>
    </row>
    <row r="52" spans="1:16" ht="15.75">
      <c r="A52" s="348" t="s">
        <v>19</v>
      </c>
      <c r="B52" s="348"/>
      <c r="C52" s="348"/>
      <c r="D52" s="349" t="s">
        <v>20</v>
      </c>
      <c r="E52" s="350"/>
      <c r="F52" s="351"/>
      <c r="G52" s="352" t="s">
        <v>9</v>
      </c>
      <c r="H52" s="19"/>
      <c r="I52" s="354" t="s">
        <v>239</v>
      </c>
      <c r="J52" s="355"/>
      <c r="K52" s="355"/>
      <c r="L52" s="355"/>
      <c r="M52" s="355"/>
      <c r="N52" s="355"/>
      <c r="O52" s="355"/>
      <c r="P52" s="356"/>
    </row>
    <row r="53" spans="1:16" ht="15.75">
      <c r="A53" s="360" t="s">
        <v>238</v>
      </c>
      <c r="B53" s="360"/>
      <c r="C53" s="360"/>
      <c r="D53" s="361">
        <v>40221</v>
      </c>
      <c r="E53" s="362"/>
      <c r="F53" s="363"/>
      <c r="G53" s="353"/>
      <c r="H53" s="110"/>
      <c r="I53" s="357"/>
      <c r="J53" s="358"/>
      <c r="K53" s="358"/>
      <c r="L53" s="358"/>
      <c r="M53" s="358"/>
      <c r="N53" s="358"/>
      <c r="O53" s="358"/>
      <c r="P53" s="359"/>
    </row>
    <row r="54" spans="1:16" ht="15.75">
      <c r="A54" s="38"/>
      <c r="B54" s="39"/>
      <c r="C54" s="39"/>
      <c r="D54" s="39"/>
      <c r="E54" s="39"/>
      <c r="F54" s="39"/>
      <c r="G54" s="39"/>
      <c r="H54" s="39"/>
      <c r="I54" s="39"/>
      <c r="J54" s="39"/>
      <c r="K54" s="40"/>
      <c r="L54" s="39"/>
      <c r="M54" s="39"/>
      <c r="N54" s="39"/>
      <c r="O54" s="39"/>
      <c r="P54" s="41"/>
    </row>
    <row r="55" spans="1:16" ht="47.25">
      <c r="A55" s="57" t="s">
        <v>0</v>
      </c>
      <c r="B55" s="111"/>
      <c r="C55" s="112">
        <v>1</v>
      </c>
      <c r="D55" s="112">
        <v>2</v>
      </c>
      <c r="E55" s="111"/>
      <c r="F55" s="112">
        <v>3</v>
      </c>
      <c r="G55" s="113">
        <v>4</v>
      </c>
      <c r="H55" s="111"/>
      <c r="I55" s="112">
        <v>5</v>
      </c>
      <c r="J55" s="113">
        <v>6</v>
      </c>
      <c r="K55" s="111"/>
      <c r="L55" s="112" t="s">
        <v>21</v>
      </c>
      <c r="M55" s="111"/>
      <c r="N55" s="112" t="s">
        <v>8</v>
      </c>
      <c r="O55" s="111"/>
      <c r="P55" s="112" t="s">
        <v>22</v>
      </c>
    </row>
    <row r="56" spans="1:16" ht="19.5">
      <c r="A56" s="105" t="s">
        <v>7</v>
      </c>
      <c r="B56" s="114"/>
      <c r="C56" s="8">
        <v>1</v>
      </c>
      <c r="D56" s="8">
        <v>1</v>
      </c>
      <c r="E56" s="114"/>
      <c r="F56" s="8">
        <v>1</v>
      </c>
      <c r="G56" s="8">
        <v>3</v>
      </c>
      <c r="H56" s="114"/>
      <c r="I56" s="8">
        <v>3</v>
      </c>
      <c r="J56" s="8">
        <v>3</v>
      </c>
      <c r="K56" s="114"/>
      <c r="L56" s="9"/>
      <c r="M56" s="114"/>
      <c r="N56" s="98">
        <f aca="true" t="shared" si="4" ref="N56:N65">SUM(C56:L56)+MIN(C56:J56)/100</f>
        <v>12.01</v>
      </c>
      <c r="O56" s="114"/>
      <c r="P56" s="8">
        <f aca="true" t="shared" si="5" ref="P56:P65">RANK(N56,$N$56:$N$65,1)</f>
        <v>1</v>
      </c>
    </row>
    <row r="57" spans="1:16" ht="19.5">
      <c r="A57" s="139" t="s">
        <v>127</v>
      </c>
      <c r="B57" s="114"/>
      <c r="C57" s="8">
        <v>3</v>
      </c>
      <c r="D57" s="8">
        <v>2</v>
      </c>
      <c r="E57" s="114"/>
      <c r="F57" s="8">
        <v>3</v>
      </c>
      <c r="G57" s="8">
        <v>4</v>
      </c>
      <c r="H57" s="114"/>
      <c r="I57" s="8">
        <v>2</v>
      </c>
      <c r="J57" s="8">
        <v>4</v>
      </c>
      <c r="K57" s="114"/>
      <c r="L57" s="9"/>
      <c r="M57" s="114"/>
      <c r="N57" s="98">
        <f t="shared" si="4"/>
        <v>18.02</v>
      </c>
      <c r="O57" s="114"/>
      <c r="P57" s="8">
        <f t="shared" si="5"/>
        <v>2</v>
      </c>
    </row>
    <row r="58" spans="1:16" ht="19.5">
      <c r="A58" s="185" t="s">
        <v>18</v>
      </c>
      <c r="B58" s="115"/>
      <c r="C58" s="8">
        <v>5</v>
      </c>
      <c r="D58" s="8">
        <v>4</v>
      </c>
      <c r="E58" s="115"/>
      <c r="F58" s="8">
        <v>5</v>
      </c>
      <c r="G58" s="8">
        <v>5</v>
      </c>
      <c r="H58" s="115"/>
      <c r="I58" s="8">
        <v>5</v>
      </c>
      <c r="J58" s="8">
        <v>1</v>
      </c>
      <c r="K58" s="115"/>
      <c r="L58" s="9"/>
      <c r="M58" s="115"/>
      <c r="N58" s="98">
        <f t="shared" si="4"/>
        <v>25.01</v>
      </c>
      <c r="O58" s="115"/>
      <c r="P58" s="8">
        <f t="shared" si="5"/>
        <v>3</v>
      </c>
    </row>
    <row r="59" spans="1:16" ht="19.5" customHeight="1">
      <c r="A59" s="241" t="s">
        <v>60</v>
      </c>
      <c r="B59" s="115"/>
      <c r="C59" s="8">
        <v>6</v>
      </c>
      <c r="D59" s="8">
        <v>5</v>
      </c>
      <c r="E59" s="115"/>
      <c r="F59" s="8">
        <v>4</v>
      </c>
      <c r="G59" s="8">
        <v>1</v>
      </c>
      <c r="H59" s="115"/>
      <c r="I59" s="8">
        <v>4</v>
      </c>
      <c r="J59" s="8">
        <v>6</v>
      </c>
      <c r="K59" s="115"/>
      <c r="L59" s="9"/>
      <c r="M59" s="115"/>
      <c r="N59" s="98">
        <f t="shared" si="4"/>
        <v>26.01</v>
      </c>
      <c r="O59" s="115"/>
      <c r="P59" s="8">
        <f t="shared" si="5"/>
        <v>4</v>
      </c>
    </row>
    <row r="60" spans="1:16" ht="19.5">
      <c r="A60" s="226" t="s">
        <v>10</v>
      </c>
      <c r="B60" s="115"/>
      <c r="C60" s="8">
        <v>4</v>
      </c>
      <c r="D60" s="14">
        <v>15</v>
      </c>
      <c r="E60" s="115"/>
      <c r="F60" s="8">
        <v>2</v>
      </c>
      <c r="G60" s="8">
        <v>2</v>
      </c>
      <c r="H60" s="114"/>
      <c r="I60" s="8">
        <v>1</v>
      </c>
      <c r="J60" s="8">
        <v>2</v>
      </c>
      <c r="K60" s="115"/>
      <c r="L60" s="9">
        <v>5</v>
      </c>
      <c r="M60" s="115"/>
      <c r="N60" s="98">
        <f t="shared" si="4"/>
        <v>31.01</v>
      </c>
      <c r="O60" s="115"/>
      <c r="P60" s="8">
        <f t="shared" si="5"/>
        <v>5</v>
      </c>
    </row>
    <row r="61" spans="1:16" ht="19.5">
      <c r="A61" s="164" t="s">
        <v>131</v>
      </c>
      <c r="B61" s="115"/>
      <c r="C61" s="8">
        <v>2</v>
      </c>
      <c r="D61" s="8">
        <v>3</v>
      </c>
      <c r="E61" s="115"/>
      <c r="F61" s="8">
        <v>7</v>
      </c>
      <c r="G61" s="8">
        <v>8</v>
      </c>
      <c r="H61" s="115"/>
      <c r="I61" s="8">
        <v>9</v>
      </c>
      <c r="J61" s="8">
        <v>8</v>
      </c>
      <c r="K61" s="115"/>
      <c r="L61" s="11"/>
      <c r="M61" s="115"/>
      <c r="N61" s="98">
        <f t="shared" si="4"/>
        <v>37.02</v>
      </c>
      <c r="O61" s="115"/>
      <c r="P61" s="8">
        <f t="shared" si="5"/>
        <v>6</v>
      </c>
    </row>
    <row r="62" spans="1:16" ht="19.5">
      <c r="A62" s="100" t="s">
        <v>63</v>
      </c>
      <c r="B62" s="115"/>
      <c r="C62" s="8">
        <v>7</v>
      </c>
      <c r="D62" s="8">
        <v>6</v>
      </c>
      <c r="E62" s="115"/>
      <c r="F62" s="8">
        <v>6</v>
      </c>
      <c r="G62" s="8">
        <v>7</v>
      </c>
      <c r="H62" s="115"/>
      <c r="I62" s="8">
        <v>6</v>
      </c>
      <c r="J62" s="8">
        <v>5</v>
      </c>
      <c r="K62" s="115"/>
      <c r="L62" s="11"/>
      <c r="M62" s="115"/>
      <c r="N62" s="98">
        <f t="shared" si="4"/>
        <v>37.05</v>
      </c>
      <c r="O62" s="115"/>
      <c r="P62" s="8">
        <f t="shared" si="5"/>
        <v>7</v>
      </c>
    </row>
    <row r="63" spans="1:16" ht="19.5">
      <c r="A63" s="104" t="s">
        <v>104</v>
      </c>
      <c r="B63" s="115"/>
      <c r="C63" s="95">
        <v>14</v>
      </c>
      <c r="D63" s="95">
        <v>14</v>
      </c>
      <c r="E63" s="115"/>
      <c r="F63" s="238">
        <v>10</v>
      </c>
      <c r="G63" s="10">
        <v>10</v>
      </c>
      <c r="H63" s="115"/>
      <c r="I63" s="8">
        <v>8</v>
      </c>
      <c r="J63" s="8">
        <v>7</v>
      </c>
      <c r="K63" s="115"/>
      <c r="L63" s="11"/>
      <c r="M63" s="115"/>
      <c r="N63" s="98">
        <f t="shared" si="4"/>
        <v>63.07</v>
      </c>
      <c r="O63" s="115"/>
      <c r="P63" s="8">
        <f t="shared" si="5"/>
        <v>8</v>
      </c>
    </row>
    <row r="64" spans="1:16" ht="19.5">
      <c r="A64" s="165" t="s">
        <v>140</v>
      </c>
      <c r="B64" s="115"/>
      <c r="C64" s="95">
        <v>14</v>
      </c>
      <c r="D64" s="95">
        <v>14</v>
      </c>
      <c r="E64" s="115"/>
      <c r="F64" s="8">
        <v>8</v>
      </c>
      <c r="G64" s="8">
        <v>6</v>
      </c>
      <c r="H64" s="115"/>
      <c r="I64" s="8">
        <v>7</v>
      </c>
      <c r="J64" s="238">
        <v>10</v>
      </c>
      <c r="K64" s="115"/>
      <c r="L64" s="11">
        <v>6</v>
      </c>
      <c r="M64" s="115"/>
      <c r="N64" s="98">
        <f t="shared" si="4"/>
        <v>65.06</v>
      </c>
      <c r="O64" s="115"/>
      <c r="P64" s="8">
        <f t="shared" si="5"/>
        <v>9</v>
      </c>
    </row>
    <row r="65" spans="1:16" ht="19.5">
      <c r="A65" s="103" t="s">
        <v>137</v>
      </c>
      <c r="B65" s="115"/>
      <c r="C65" s="95">
        <v>14</v>
      </c>
      <c r="D65" s="95">
        <v>14</v>
      </c>
      <c r="E65" s="115"/>
      <c r="F65" s="95">
        <v>14</v>
      </c>
      <c r="G65" s="95">
        <v>14</v>
      </c>
      <c r="H65" s="115"/>
      <c r="I65" s="95">
        <v>14</v>
      </c>
      <c r="J65" s="95">
        <v>14</v>
      </c>
      <c r="K65" s="115"/>
      <c r="L65" s="11"/>
      <c r="M65" s="115"/>
      <c r="N65" s="98">
        <f t="shared" si="4"/>
        <v>84.14</v>
      </c>
      <c r="O65" s="115"/>
      <c r="P65" s="8">
        <f t="shared" si="5"/>
        <v>10</v>
      </c>
    </row>
    <row r="66" spans="1:16" ht="15">
      <c r="A66" s="12" t="s">
        <v>101</v>
      </c>
      <c r="B66" s="18"/>
      <c r="D66" s="13"/>
      <c r="E66" s="13"/>
      <c r="F66" s="13"/>
      <c r="G66" s="13"/>
      <c r="H66" s="13"/>
      <c r="I66" s="13"/>
      <c r="J66" s="13"/>
      <c r="K66" s="13"/>
      <c r="L66" s="13"/>
      <c r="M66" s="13"/>
      <c r="N66" s="13"/>
      <c r="O66" s="13"/>
      <c r="P66" s="13"/>
    </row>
    <row r="67" spans="3:14" ht="15">
      <c r="C67" s="34" t="s">
        <v>35</v>
      </c>
      <c r="D67" s="14" t="s">
        <v>24</v>
      </c>
      <c r="F67" s="15" t="s">
        <v>25</v>
      </c>
      <c r="G67" s="95" t="s">
        <v>26</v>
      </c>
      <c r="I67" s="10" t="s">
        <v>23</v>
      </c>
      <c r="J67" s="42" t="s">
        <v>37</v>
      </c>
      <c r="M67" s="16"/>
      <c r="N67" s="16"/>
    </row>
    <row r="68" spans="3:14" ht="25.5">
      <c r="C68" s="8" t="s">
        <v>38</v>
      </c>
      <c r="D68" s="8">
        <v>15</v>
      </c>
      <c r="E68" s="16"/>
      <c r="F68" s="8" t="s">
        <v>38</v>
      </c>
      <c r="G68" s="8">
        <v>14</v>
      </c>
      <c r="H68" s="16"/>
      <c r="I68" s="8" t="s">
        <v>38</v>
      </c>
      <c r="J68" s="8" t="s">
        <v>38</v>
      </c>
      <c r="L68" s="17"/>
      <c r="M68" s="16"/>
      <c r="N68" s="16"/>
    </row>
    <row r="69" spans="1:16" ht="15.75">
      <c r="A69" s="348" t="s">
        <v>19</v>
      </c>
      <c r="B69" s="348"/>
      <c r="C69" s="348"/>
      <c r="D69" s="349" t="s">
        <v>20</v>
      </c>
      <c r="E69" s="350"/>
      <c r="F69" s="351"/>
      <c r="G69" s="352" t="s">
        <v>9</v>
      </c>
      <c r="H69" s="19"/>
      <c r="I69" s="354" t="s">
        <v>220</v>
      </c>
      <c r="J69" s="355"/>
      <c r="K69" s="355"/>
      <c r="L69" s="355"/>
      <c r="M69" s="355"/>
      <c r="N69" s="355"/>
      <c r="O69" s="355"/>
      <c r="P69" s="356"/>
    </row>
    <row r="70" spans="1:16" ht="15.75">
      <c r="A70" s="360" t="s">
        <v>219</v>
      </c>
      <c r="B70" s="360"/>
      <c r="C70" s="360"/>
      <c r="D70" s="361">
        <v>40193</v>
      </c>
      <c r="E70" s="362"/>
      <c r="F70" s="363"/>
      <c r="G70" s="353"/>
      <c r="H70" s="110"/>
      <c r="I70" s="357"/>
      <c r="J70" s="358"/>
      <c r="K70" s="358"/>
      <c r="L70" s="358"/>
      <c r="M70" s="358"/>
      <c r="N70" s="358"/>
      <c r="O70" s="358"/>
      <c r="P70" s="359"/>
    </row>
    <row r="71" spans="1:16" ht="15.75">
      <c r="A71" s="38"/>
      <c r="B71" s="39"/>
      <c r="C71" s="39"/>
      <c r="D71" s="39"/>
      <c r="E71" s="39"/>
      <c r="F71" s="39"/>
      <c r="G71" s="39"/>
      <c r="H71" s="39"/>
      <c r="I71" s="39"/>
      <c r="J71" s="39"/>
      <c r="K71" s="40"/>
      <c r="L71" s="39"/>
      <c r="M71" s="39"/>
      <c r="N71" s="39"/>
      <c r="O71" s="39"/>
      <c r="P71" s="41"/>
    </row>
    <row r="72" spans="1:16" ht="47.25">
      <c r="A72" s="57" t="s">
        <v>0</v>
      </c>
      <c r="B72" s="111"/>
      <c r="C72" s="112">
        <v>1</v>
      </c>
      <c r="D72" s="112">
        <v>2</v>
      </c>
      <c r="E72" s="111"/>
      <c r="F72" s="112">
        <v>3</v>
      </c>
      <c r="G72" s="113">
        <v>4</v>
      </c>
      <c r="H72" s="111"/>
      <c r="I72" s="112">
        <v>5</v>
      </c>
      <c r="J72" s="113">
        <v>6</v>
      </c>
      <c r="K72" s="111"/>
      <c r="L72" s="112" t="s">
        <v>21</v>
      </c>
      <c r="M72" s="111"/>
      <c r="N72" s="112" t="s">
        <v>8</v>
      </c>
      <c r="O72" s="111"/>
      <c r="P72" s="112" t="s">
        <v>22</v>
      </c>
    </row>
    <row r="73" spans="1:16" ht="24" customHeight="1">
      <c r="A73" s="83" t="s">
        <v>60</v>
      </c>
      <c r="B73" s="114"/>
      <c r="C73" s="342" t="s">
        <v>199</v>
      </c>
      <c r="D73" s="343"/>
      <c r="E73" s="114"/>
      <c r="F73" s="8">
        <v>2</v>
      </c>
      <c r="G73" s="8">
        <v>5</v>
      </c>
      <c r="H73" s="114"/>
      <c r="I73" s="8">
        <v>1</v>
      </c>
      <c r="J73" s="8">
        <v>1</v>
      </c>
      <c r="K73" s="114"/>
      <c r="L73" s="9"/>
      <c r="M73" s="114"/>
      <c r="N73" s="98">
        <f aca="true" t="shared" si="6" ref="N73:N82">SUM(C73:L73)+MIN(C73:J73)/100</f>
        <v>9.01</v>
      </c>
      <c r="O73" s="114"/>
      <c r="P73" s="8">
        <f>RANK(N73,$N$73:$N$82,1)</f>
        <v>1</v>
      </c>
    </row>
    <row r="74" spans="1:16" ht="24" customHeight="1">
      <c r="A74" s="84" t="s">
        <v>18</v>
      </c>
      <c r="B74" s="114"/>
      <c r="C74" s="344"/>
      <c r="D74" s="345"/>
      <c r="E74" s="114"/>
      <c r="F74" s="8">
        <v>1</v>
      </c>
      <c r="G74" s="8">
        <v>8</v>
      </c>
      <c r="H74" s="114"/>
      <c r="I74" s="8">
        <v>5</v>
      </c>
      <c r="J74" s="8">
        <v>4</v>
      </c>
      <c r="K74" s="114"/>
      <c r="L74" s="9"/>
      <c r="M74" s="114"/>
      <c r="N74" s="98">
        <f t="shared" si="6"/>
        <v>18.01</v>
      </c>
      <c r="O74" s="114"/>
      <c r="P74" s="8">
        <f>RANK(N74,$N$73:$N$82,1)</f>
        <v>2</v>
      </c>
    </row>
    <row r="75" spans="1:16" ht="24" customHeight="1">
      <c r="A75" s="100" t="s">
        <v>63</v>
      </c>
      <c r="B75" s="115"/>
      <c r="C75" s="344"/>
      <c r="D75" s="345"/>
      <c r="E75" s="115"/>
      <c r="F75" s="8">
        <v>4</v>
      </c>
      <c r="G75" s="8">
        <v>2</v>
      </c>
      <c r="H75" s="115"/>
      <c r="I75" s="8">
        <v>6</v>
      </c>
      <c r="J75" s="8">
        <v>6</v>
      </c>
      <c r="K75" s="115"/>
      <c r="L75" s="9"/>
      <c r="M75" s="115"/>
      <c r="N75" s="98">
        <f t="shared" si="6"/>
        <v>18.02</v>
      </c>
      <c r="O75" s="115"/>
      <c r="P75" s="8">
        <f>RANK(N75,$N$73:$N$82,1)</f>
        <v>3</v>
      </c>
    </row>
    <row r="76" spans="1:16" ht="24" customHeight="1">
      <c r="A76" s="104" t="s">
        <v>104</v>
      </c>
      <c r="B76" s="115"/>
      <c r="C76" s="344"/>
      <c r="D76" s="345"/>
      <c r="E76" s="115"/>
      <c r="F76" s="8">
        <v>6</v>
      </c>
      <c r="G76" s="8">
        <v>3</v>
      </c>
      <c r="H76" s="115"/>
      <c r="I76" s="8">
        <v>4</v>
      </c>
      <c r="J76" s="8">
        <v>7</v>
      </c>
      <c r="K76" s="115"/>
      <c r="L76" s="9"/>
      <c r="M76" s="115"/>
      <c r="N76" s="98">
        <f t="shared" si="6"/>
        <v>20.03</v>
      </c>
      <c r="O76" s="115"/>
      <c r="P76" s="8">
        <f>RANK(N76,$N$73:$N$82,1)</f>
        <v>4</v>
      </c>
    </row>
    <row r="77" spans="1:16" ht="24" customHeight="1">
      <c r="A77" s="226" t="s">
        <v>10</v>
      </c>
      <c r="B77" s="115"/>
      <c r="C77" s="344"/>
      <c r="D77" s="345"/>
      <c r="E77" s="115"/>
      <c r="F77" s="8">
        <v>5</v>
      </c>
      <c r="G77" s="8">
        <v>6</v>
      </c>
      <c r="H77" s="114"/>
      <c r="I77" s="8">
        <v>3</v>
      </c>
      <c r="J77" s="8">
        <v>5</v>
      </c>
      <c r="K77" s="115"/>
      <c r="L77" s="9">
        <v>1</v>
      </c>
      <c r="M77" s="115"/>
      <c r="N77" s="98">
        <f t="shared" si="6"/>
        <v>20.03</v>
      </c>
      <c r="O77" s="115"/>
      <c r="P77" s="8">
        <v>5</v>
      </c>
    </row>
    <row r="78" spans="1:16" ht="24" customHeight="1">
      <c r="A78" s="184" t="s">
        <v>7</v>
      </c>
      <c r="B78" s="115"/>
      <c r="C78" s="344"/>
      <c r="D78" s="345"/>
      <c r="E78" s="115"/>
      <c r="F78" s="8">
        <v>3</v>
      </c>
      <c r="G78" s="8">
        <v>1</v>
      </c>
      <c r="H78" s="115"/>
      <c r="I78" s="8">
        <v>8</v>
      </c>
      <c r="J78" s="8">
        <v>9</v>
      </c>
      <c r="K78" s="115"/>
      <c r="L78" s="11"/>
      <c r="M78" s="115"/>
      <c r="N78" s="98">
        <f t="shared" si="6"/>
        <v>21.01</v>
      </c>
      <c r="O78" s="115"/>
      <c r="P78" s="8">
        <f>RANK(N78,$N$73:$N$82,1)</f>
        <v>6</v>
      </c>
    </row>
    <row r="79" spans="1:16" ht="24" customHeight="1">
      <c r="A79" s="101" t="s">
        <v>127</v>
      </c>
      <c r="B79" s="115"/>
      <c r="C79" s="344"/>
      <c r="D79" s="345"/>
      <c r="E79" s="115"/>
      <c r="F79" s="8">
        <v>8</v>
      </c>
      <c r="G79" s="8">
        <v>9</v>
      </c>
      <c r="H79" s="115"/>
      <c r="I79" s="8">
        <v>2</v>
      </c>
      <c r="J79" s="8">
        <v>3</v>
      </c>
      <c r="K79" s="115"/>
      <c r="L79" s="11">
        <v>2</v>
      </c>
      <c r="M79" s="115"/>
      <c r="N79" s="98">
        <f t="shared" si="6"/>
        <v>24.02</v>
      </c>
      <c r="O79" s="115"/>
      <c r="P79" s="8">
        <f>RANK(N79,$N$73:$N$82,1)</f>
        <v>7</v>
      </c>
    </row>
    <row r="80" spans="1:16" ht="24" customHeight="1">
      <c r="A80" s="164" t="s">
        <v>131</v>
      </c>
      <c r="B80" s="115"/>
      <c r="C80" s="344"/>
      <c r="D80" s="345"/>
      <c r="E80" s="115"/>
      <c r="F80" s="8">
        <v>9</v>
      </c>
      <c r="G80" s="8">
        <v>7</v>
      </c>
      <c r="H80" s="115"/>
      <c r="I80" s="8">
        <v>7</v>
      </c>
      <c r="J80" s="8">
        <v>2</v>
      </c>
      <c r="K80" s="115"/>
      <c r="L80" s="11"/>
      <c r="M80" s="115"/>
      <c r="N80" s="98">
        <f t="shared" si="6"/>
        <v>25.02</v>
      </c>
      <c r="O80" s="115"/>
      <c r="P80" s="8">
        <f>RANK(N80,$N$73:$N$82,1)</f>
        <v>8</v>
      </c>
    </row>
    <row r="81" spans="1:16" ht="24" customHeight="1">
      <c r="A81" s="165" t="s">
        <v>140</v>
      </c>
      <c r="B81" s="115"/>
      <c r="C81" s="344"/>
      <c r="D81" s="345"/>
      <c r="E81" s="115"/>
      <c r="F81" s="8">
        <v>7</v>
      </c>
      <c r="G81" s="8">
        <v>4</v>
      </c>
      <c r="H81" s="115"/>
      <c r="I81" s="8">
        <v>9</v>
      </c>
      <c r="J81" s="8">
        <v>8</v>
      </c>
      <c r="K81" s="115"/>
      <c r="L81" s="11"/>
      <c r="M81" s="115"/>
      <c r="N81" s="98">
        <f t="shared" si="6"/>
        <v>28.04</v>
      </c>
      <c r="O81" s="115"/>
      <c r="P81" s="8">
        <f>RANK(N81,$N$73:$N$82,1)</f>
        <v>9</v>
      </c>
    </row>
    <row r="82" spans="1:16" ht="24" customHeight="1">
      <c r="A82" s="103" t="s">
        <v>137</v>
      </c>
      <c r="B82" s="115"/>
      <c r="C82" s="346"/>
      <c r="D82" s="347"/>
      <c r="E82" s="115"/>
      <c r="F82" s="8">
        <v>14</v>
      </c>
      <c r="G82" s="8">
        <v>14</v>
      </c>
      <c r="H82" s="115"/>
      <c r="I82" s="8">
        <v>14</v>
      </c>
      <c r="J82" s="8">
        <v>14</v>
      </c>
      <c r="K82" s="115"/>
      <c r="L82" s="11"/>
      <c r="M82" s="115"/>
      <c r="N82" s="98">
        <f t="shared" si="6"/>
        <v>56.14</v>
      </c>
      <c r="O82" s="115"/>
      <c r="P82" s="8">
        <f>RANK(N82,$N$73:$N$82,1)</f>
        <v>10</v>
      </c>
    </row>
    <row r="83" spans="1:16" ht="15">
      <c r="A83" s="12" t="s">
        <v>101</v>
      </c>
      <c r="B83" s="18"/>
      <c r="D83" s="13"/>
      <c r="E83" s="13"/>
      <c r="F83" s="13"/>
      <c r="G83" s="13"/>
      <c r="H83" s="13"/>
      <c r="I83" s="13"/>
      <c r="J83" s="13"/>
      <c r="K83" s="13"/>
      <c r="L83" s="13"/>
      <c r="M83" s="13"/>
      <c r="N83" s="13"/>
      <c r="O83" s="13"/>
      <c r="P83" s="13"/>
    </row>
    <row r="84" spans="3:14" ht="15">
      <c r="C84" s="34" t="s">
        <v>35</v>
      </c>
      <c r="D84" s="14" t="s">
        <v>24</v>
      </c>
      <c r="F84" s="15" t="s">
        <v>25</v>
      </c>
      <c r="G84" s="95" t="s">
        <v>26</v>
      </c>
      <c r="I84" s="10" t="s">
        <v>23</v>
      </c>
      <c r="J84" s="42" t="s">
        <v>37</v>
      </c>
      <c r="M84" s="16"/>
      <c r="N84" s="16"/>
    </row>
    <row r="85" spans="3:14" ht="15">
      <c r="C85" s="8" t="s">
        <v>38</v>
      </c>
      <c r="D85" s="8">
        <v>15</v>
      </c>
      <c r="E85" s="16"/>
      <c r="F85" s="8" t="s">
        <v>38</v>
      </c>
      <c r="G85" s="8">
        <v>14</v>
      </c>
      <c r="H85" s="16"/>
      <c r="I85" s="8" t="s">
        <v>38</v>
      </c>
      <c r="J85" s="8" t="s">
        <v>38</v>
      </c>
      <c r="L85" s="17"/>
      <c r="M85" s="16"/>
      <c r="N85" s="16"/>
    </row>
    <row r="86" spans="1:16" ht="15.75" customHeight="1">
      <c r="A86" s="348" t="s">
        <v>19</v>
      </c>
      <c r="B86" s="348"/>
      <c r="C86" s="348"/>
      <c r="D86" s="349" t="s">
        <v>20</v>
      </c>
      <c r="E86" s="350"/>
      <c r="F86" s="351"/>
      <c r="G86" s="352" t="s">
        <v>9</v>
      </c>
      <c r="H86" s="19"/>
      <c r="I86" s="354" t="s">
        <v>169</v>
      </c>
      <c r="J86" s="355"/>
      <c r="K86" s="355"/>
      <c r="L86" s="355"/>
      <c r="M86" s="355"/>
      <c r="N86" s="355"/>
      <c r="O86" s="355"/>
      <c r="P86" s="356"/>
    </row>
    <row r="87" spans="1:16" ht="30.75" customHeight="1">
      <c r="A87" s="360" t="s">
        <v>168</v>
      </c>
      <c r="B87" s="360"/>
      <c r="C87" s="360"/>
      <c r="D87" s="361">
        <v>40158</v>
      </c>
      <c r="E87" s="362"/>
      <c r="F87" s="363"/>
      <c r="G87" s="353"/>
      <c r="H87" s="110"/>
      <c r="I87" s="357"/>
      <c r="J87" s="358"/>
      <c r="K87" s="358"/>
      <c r="L87" s="358"/>
      <c r="M87" s="358"/>
      <c r="N87" s="358"/>
      <c r="O87" s="358"/>
      <c r="P87" s="359"/>
    </row>
    <row r="88" spans="1:16" ht="9.75" customHeight="1">
      <c r="A88" s="38"/>
      <c r="B88" s="39"/>
      <c r="C88" s="39"/>
      <c r="D88" s="39"/>
      <c r="E88" s="39"/>
      <c r="F88" s="39"/>
      <c r="G88" s="39"/>
      <c r="H88" s="39"/>
      <c r="I88" s="39"/>
      <c r="J88" s="39"/>
      <c r="K88" s="40"/>
      <c r="L88" s="39"/>
      <c r="M88" s="39"/>
      <c r="N88" s="39"/>
      <c r="O88" s="39"/>
      <c r="P88" s="41"/>
    </row>
    <row r="89" spans="1:16" ht="35.25" customHeight="1">
      <c r="A89" s="57" t="s">
        <v>0</v>
      </c>
      <c r="B89" s="111"/>
      <c r="C89" s="112">
        <v>1</v>
      </c>
      <c r="D89" s="112">
        <v>2</v>
      </c>
      <c r="E89" s="111"/>
      <c r="F89" s="112">
        <v>3</v>
      </c>
      <c r="G89" s="113">
        <v>4</v>
      </c>
      <c r="H89" s="111"/>
      <c r="I89" s="112">
        <v>5</v>
      </c>
      <c r="J89" s="113">
        <v>6</v>
      </c>
      <c r="K89" s="111"/>
      <c r="L89" s="112" t="s">
        <v>21</v>
      </c>
      <c r="M89" s="111"/>
      <c r="N89" s="112" t="s">
        <v>8</v>
      </c>
      <c r="O89" s="111"/>
      <c r="P89" s="112" t="s">
        <v>22</v>
      </c>
    </row>
    <row r="90" spans="1:16" ht="24" customHeight="1">
      <c r="A90" s="82" t="s">
        <v>10</v>
      </c>
      <c r="B90" s="114"/>
      <c r="C90" s="8">
        <v>2</v>
      </c>
      <c r="D90" s="8">
        <v>2</v>
      </c>
      <c r="E90" s="114"/>
      <c r="F90" s="8">
        <v>2</v>
      </c>
      <c r="G90" s="8">
        <v>1</v>
      </c>
      <c r="H90" s="114"/>
      <c r="I90" s="8">
        <v>2</v>
      </c>
      <c r="J90" s="8">
        <v>2</v>
      </c>
      <c r="K90" s="114"/>
      <c r="L90" s="9">
        <v>1</v>
      </c>
      <c r="M90" s="114"/>
      <c r="N90" s="98">
        <f aca="true" t="shared" si="7" ref="N90:N99">SUM(C90:L90)+MIN(C90:J90)/100</f>
        <v>12.01</v>
      </c>
      <c r="O90" s="114"/>
      <c r="P90" s="8">
        <f>RANK(N90,$N$90:$N$99,1)</f>
        <v>1</v>
      </c>
    </row>
    <row r="91" spans="1:16" ht="24" customHeight="1">
      <c r="A91" s="83" t="s">
        <v>60</v>
      </c>
      <c r="B91" s="114"/>
      <c r="C91" s="8">
        <v>3</v>
      </c>
      <c r="D91" s="8">
        <v>3</v>
      </c>
      <c r="E91" s="114"/>
      <c r="F91" s="8">
        <v>1</v>
      </c>
      <c r="G91" s="8">
        <v>3</v>
      </c>
      <c r="H91" s="114"/>
      <c r="I91" s="8">
        <v>1</v>
      </c>
      <c r="J91" s="8">
        <v>1</v>
      </c>
      <c r="K91" s="114"/>
      <c r="L91" s="9">
        <v>1</v>
      </c>
      <c r="M91" s="114"/>
      <c r="N91" s="98">
        <f t="shared" si="7"/>
        <v>13.01</v>
      </c>
      <c r="O91" s="114"/>
      <c r="P91" s="8">
        <f>RANK(N91,$N$90:$N$99,1)</f>
        <v>2</v>
      </c>
    </row>
    <row r="92" spans="1:16" ht="24" customHeight="1">
      <c r="A92" s="184" t="s">
        <v>7</v>
      </c>
      <c r="B92" s="115"/>
      <c r="C92" s="8">
        <v>1</v>
      </c>
      <c r="D92" s="8">
        <v>1</v>
      </c>
      <c r="E92" s="115"/>
      <c r="F92" s="8">
        <v>3</v>
      </c>
      <c r="G92" s="8">
        <v>2</v>
      </c>
      <c r="H92" s="115"/>
      <c r="I92" s="8">
        <v>3</v>
      </c>
      <c r="J92" s="8">
        <v>3</v>
      </c>
      <c r="K92" s="115"/>
      <c r="L92" s="9"/>
      <c r="M92" s="115"/>
      <c r="N92" s="98">
        <f t="shared" si="7"/>
        <v>13.01</v>
      </c>
      <c r="O92" s="115"/>
      <c r="P92" s="8">
        <v>3</v>
      </c>
    </row>
    <row r="93" spans="1:16" ht="24" customHeight="1">
      <c r="A93" s="185" t="s">
        <v>18</v>
      </c>
      <c r="B93" s="115"/>
      <c r="C93" s="10">
        <v>9</v>
      </c>
      <c r="D93" s="8">
        <v>5</v>
      </c>
      <c r="E93" s="115"/>
      <c r="F93" s="8">
        <v>4</v>
      </c>
      <c r="G93" s="8">
        <v>4</v>
      </c>
      <c r="H93" s="115"/>
      <c r="I93" s="10">
        <v>9</v>
      </c>
      <c r="J93" s="8">
        <v>5</v>
      </c>
      <c r="K93" s="115"/>
      <c r="L93" s="9">
        <v>1</v>
      </c>
      <c r="M93" s="115"/>
      <c r="N93" s="98">
        <f t="shared" si="7"/>
        <v>37.04</v>
      </c>
      <c r="O93" s="115"/>
      <c r="P93" s="8">
        <f>RANK(N93,$N$90:$N$99,1)</f>
        <v>4</v>
      </c>
    </row>
    <row r="94" spans="1:16" ht="24" customHeight="1">
      <c r="A94" s="104" t="s">
        <v>104</v>
      </c>
      <c r="B94" s="115"/>
      <c r="C94" s="10">
        <v>9</v>
      </c>
      <c r="D94" s="8">
        <v>4</v>
      </c>
      <c r="E94" s="115"/>
      <c r="F94" s="8">
        <v>6</v>
      </c>
      <c r="G94" s="8">
        <v>6</v>
      </c>
      <c r="H94" s="114"/>
      <c r="I94" s="8">
        <v>4</v>
      </c>
      <c r="J94" s="8">
        <v>6</v>
      </c>
      <c r="K94" s="115"/>
      <c r="L94" s="9">
        <v>2</v>
      </c>
      <c r="M94" s="115"/>
      <c r="N94" s="98">
        <f t="shared" si="7"/>
        <v>37.04</v>
      </c>
      <c r="O94" s="115"/>
      <c r="P94" s="8">
        <v>5</v>
      </c>
    </row>
    <row r="95" spans="1:16" ht="24" customHeight="1">
      <c r="A95" s="100" t="s">
        <v>63</v>
      </c>
      <c r="B95" s="115"/>
      <c r="C95" s="8">
        <v>5</v>
      </c>
      <c r="D95" s="8">
        <v>7</v>
      </c>
      <c r="E95" s="115"/>
      <c r="F95" s="8">
        <v>5</v>
      </c>
      <c r="G95" s="8">
        <v>5</v>
      </c>
      <c r="H95" s="115"/>
      <c r="I95" s="10">
        <v>9</v>
      </c>
      <c r="J95" s="8">
        <v>4</v>
      </c>
      <c r="K95" s="115"/>
      <c r="L95" s="11">
        <v>4</v>
      </c>
      <c r="M95" s="115"/>
      <c r="N95" s="98">
        <f t="shared" si="7"/>
        <v>39.04</v>
      </c>
      <c r="O95" s="115"/>
      <c r="P95" s="8">
        <f>RANK(N95,$N$90:$N$99,1)</f>
        <v>6</v>
      </c>
    </row>
    <row r="96" spans="1:16" ht="24" customHeight="1">
      <c r="A96" s="165" t="s">
        <v>140</v>
      </c>
      <c r="B96" s="115"/>
      <c r="C96" s="8">
        <v>4</v>
      </c>
      <c r="D96" s="8">
        <v>8</v>
      </c>
      <c r="E96" s="115"/>
      <c r="F96" s="10">
        <v>9</v>
      </c>
      <c r="G96" s="10">
        <v>9</v>
      </c>
      <c r="H96" s="115"/>
      <c r="I96" s="10">
        <v>9</v>
      </c>
      <c r="J96" s="8">
        <v>8</v>
      </c>
      <c r="K96" s="115"/>
      <c r="L96" s="11"/>
      <c r="M96" s="115"/>
      <c r="N96" s="98">
        <f t="shared" si="7"/>
        <v>47.04</v>
      </c>
      <c r="O96" s="115"/>
      <c r="P96" s="8">
        <f>RANK(N96,$N$90:$N$99,1)</f>
        <v>7</v>
      </c>
    </row>
    <row r="97" spans="1:16" ht="24" customHeight="1">
      <c r="A97" s="164" t="s">
        <v>131</v>
      </c>
      <c r="B97" s="115"/>
      <c r="C97" s="10">
        <v>9</v>
      </c>
      <c r="D97" s="8">
        <v>6</v>
      </c>
      <c r="E97" s="115"/>
      <c r="F97" s="8">
        <v>7</v>
      </c>
      <c r="G97" s="15">
        <v>9</v>
      </c>
      <c r="H97" s="115"/>
      <c r="I97" s="10">
        <v>9</v>
      </c>
      <c r="J97" s="8">
        <v>7</v>
      </c>
      <c r="K97" s="115"/>
      <c r="L97" s="11"/>
      <c r="M97" s="115"/>
      <c r="N97" s="98">
        <f t="shared" si="7"/>
        <v>47.06</v>
      </c>
      <c r="O97" s="115"/>
      <c r="P97" s="8">
        <f>RANK(N97,$N$90:$N$99,1)</f>
        <v>8</v>
      </c>
    </row>
    <row r="98" spans="1:16" ht="24" customHeight="1">
      <c r="A98" s="101" t="s">
        <v>127</v>
      </c>
      <c r="B98" s="115"/>
      <c r="C98" s="95">
        <v>14</v>
      </c>
      <c r="D98" s="95">
        <v>14</v>
      </c>
      <c r="E98" s="115"/>
      <c r="F98" s="95">
        <v>14</v>
      </c>
      <c r="G98" s="95">
        <v>14</v>
      </c>
      <c r="H98" s="115"/>
      <c r="I98" s="95">
        <v>14</v>
      </c>
      <c r="J98" s="95">
        <v>14</v>
      </c>
      <c r="K98" s="115"/>
      <c r="L98" s="11"/>
      <c r="M98" s="115"/>
      <c r="N98" s="98">
        <f t="shared" si="7"/>
        <v>84.14</v>
      </c>
      <c r="O98" s="115"/>
      <c r="P98" s="8">
        <v>10</v>
      </c>
    </row>
    <row r="99" spans="1:16" ht="24" customHeight="1">
      <c r="A99" s="103" t="s">
        <v>137</v>
      </c>
      <c r="B99" s="115"/>
      <c r="C99" s="95">
        <v>14</v>
      </c>
      <c r="D99" s="95">
        <v>14</v>
      </c>
      <c r="E99" s="115"/>
      <c r="F99" s="95">
        <v>14</v>
      </c>
      <c r="G99" s="95">
        <v>14</v>
      </c>
      <c r="H99" s="115"/>
      <c r="I99" s="95">
        <v>14</v>
      </c>
      <c r="J99" s="95">
        <v>14</v>
      </c>
      <c r="K99" s="115"/>
      <c r="L99" s="11"/>
      <c r="M99" s="115"/>
      <c r="N99" s="98">
        <f t="shared" si="7"/>
        <v>84.14</v>
      </c>
      <c r="O99" s="115"/>
      <c r="P99" s="8">
        <v>10</v>
      </c>
    </row>
    <row r="100" spans="1:16" ht="19.5" customHeight="1">
      <c r="A100" s="12" t="s">
        <v>101</v>
      </c>
      <c r="B100" s="18"/>
      <c r="D100" s="13"/>
      <c r="E100" s="13"/>
      <c r="F100" s="13"/>
      <c r="G100" s="13"/>
      <c r="H100" s="13"/>
      <c r="I100" s="13"/>
      <c r="J100" s="13"/>
      <c r="K100" s="13"/>
      <c r="L100" s="13"/>
      <c r="M100" s="13"/>
      <c r="N100" s="13"/>
      <c r="O100" s="13"/>
      <c r="P100" s="13"/>
    </row>
    <row r="101" spans="3:14" ht="24" customHeight="1">
      <c r="C101" s="34" t="s">
        <v>35</v>
      </c>
      <c r="D101" s="14" t="s">
        <v>24</v>
      </c>
      <c r="F101" s="15" t="s">
        <v>25</v>
      </c>
      <c r="G101" s="95" t="s">
        <v>26</v>
      </c>
      <c r="I101" s="10" t="s">
        <v>23</v>
      </c>
      <c r="J101" s="42" t="s">
        <v>37</v>
      </c>
      <c r="M101" s="16"/>
      <c r="N101" s="16"/>
    </row>
    <row r="102" spans="3:14" ht="24" customHeight="1">
      <c r="C102" s="8" t="s">
        <v>38</v>
      </c>
      <c r="D102" s="8">
        <v>15</v>
      </c>
      <c r="E102" s="16"/>
      <c r="F102" s="8" t="s">
        <v>38</v>
      </c>
      <c r="G102" s="8">
        <v>14</v>
      </c>
      <c r="H102" s="16"/>
      <c r="I102" s="8" t="s">
        <v>38</v>
      </c>
      <c r="J102" s="8" t="s">
        <v>38</v>
      </c>
      <c r="L102" s="17"/>
      <c r="M102" s="16"/>
      <c r="N102" s="16"/>
    </row>
    <row r="104" spans="1:16" ht="15.75" customHeight="1">
      <c r="A104" s="348" t="s">
        <v>19</v>
      </c>
      <c r="B104" s="348"/>
      <c r="C104" s="348"/>
      <c r="D104" s="349" t="s">
        <v>20</v>
      </c>
      <c r="E104" s="350"/>
      <c r="F104" s="351"/>
      <c r="G104" s="352" t="s">
        <v>9</v>
      </c>
      <c r="H104" s="19"/>
      <c r="I104" s="354" t="s">
        <v>139</v>
      </c>
      <c r="J104" s="355"/>
      <c r="K104" s="355"/>
      <c r="L104" s="355"/>
      <c r="M104" s="355"/>
      <c r="N104" s="355"/>
      <c r="O104" s="355"/>
      <c r="P104" s="356"/>
    </row>
    <row r="105" spans="1:16" ht="30.75" customHeight="1">
      <c r="A105" s="360" t="s">
        <v>90</v>
      </c>
      <c r="B105" s="360"/>
      <c r="C105" s="360"/>
      <c r="D105" s="361">
        <v>40102</v>
      </c>
      <c r="E105" s="362"/>
      <c r="F105" s="363"/>
      <c r="G105" s="353"/>
      <c r="H105" s="110"/>
      <c r="I105" s="357"/>
      <c r="J105" s="358"/>
      <c r="K105" s="358"/>
      <c r="L105" s="358"/>
      <c r="M105" s="358"/>
      <c r="N105" s="358"/>
      <c r="O105" s="358"/>
      <c r="P105" s="359"/>
    </row>
    <row r="106" spans="1:16" ht="9.75" customHeight="1">
      <c r="A106" s="38"/>
      <c r="B106" s="39"/>
      <c r="C106" s="39"/>
      <c r="D106" s="39"/>
      <c r="E106" s="39"/>
      <c r="F106" s="39"/>
      <c r="G106" s="39"/>
      <c r="H106" s="39"/>
      <c r="I106" s="39"/>
      <c r="J106" s="39"/>
      <c r="K106" s="40"/>
      <c r="L106" s="39"/>
      <c r="M106" s="39"/>
      <c r="N106" s="39"/>
      <c r="O106" s="39"/>
      <c r="P106" s="41"/>
    </row>
    <row r="107" spans="1:16" ht="35.25" customHeight="1">
      <c r="A107" s="57" t="s">
        <v>0</v>
      </c>
      <c r="B107" s="111"/>
      <c r="C107" s="112">
        <v>1</v>
      </c>
      <c r="D107" s="112">
        <v>2</v>
      </c>
      <c r="E107" s="111"/>
      <c r="F107" s="112">
        <v>3</v>
      </c>
      <c r="G107" s="113">
        <v>4</v>
      </c>
      <c r="H107" s="111"/>
      <c r="I107" s="112">
        <v>5</v>
      </c>
      <c r="J107" s="113">
        <v>6</v>
      </c>
      <c r="K107" s="111"/>
      <c r="L107" s="112" t="s">
        <v>21</v>
      </c>
      <c r="M107" s="111"/>
      <c r="N107" s="112" t="s">
        <v>8</v>
      </c>
      <c r="O107" s="111"/>
      <c r="P107" s="112" t="s">
        <v>22</v>
      </c>
    </row>
    <row r="108" spans="1:16" ht="24" customHeight="1">
      <c r="A108" s="82" t="s">
        <v>10</v>
      </c>
      <c r="B108" s="114"/>
      <c r="C108" s="8">
        <v>5</v>
      </c>
      <c r="D108" s="8">
        <v>3</v>
      </c>
      <c r="E108" s="114"/>
      <c r="F108" s="8">
        <v>1</v>
      </c>
      <c r="G108" s="8">
        <v>2</v>
      </c>
      <c r="H108" s="114"/>
      <c r="I108" s="8">
        <v>1</v>
      </c>
      <c r="J108" s="320" t="s">
        <v>298</v>
      </c>
      <c r="K108" s="114"/>
      <c r="L108" s="9">
        <v>3</v>
      </c>
      <c r="M108" s="114"/>
      <c r="N108" s="98">
        <f aca="true" t="shared" si="8" ref="N108:N117">SUM(C108:L108)+MIN(C108:J108)/100</f>
        <v>15.01</v>
      </c>
      <c r="O108" s="114"/>
      <c r="P108" s="8">
        <f aca="true" t="shared" si="9" ref="P108:P117">RANK(N108,$N$108:$N$117,1)</f>
        <v>1</v>
      </c>
    </row>
    <row r="109" spans="1:16" ht="24" customHeight="1">
      <c r="A109" s="83" t="s">
        <v>60</v>
      </c>
      <c r="B109" s="114"/>
      <c r="C109" s="8">
        <v>2</v>
      </c>
      <c r="D109" s="8">
        <v>2</v>
      </c>
      <c r="E109" s="114"/>
      <c r="F109" s="8">
        <v>2</v>
      </c>
      <c r="G109" s="8">
        <v>1</v>
      </c>
      <c r="H109" s="114"/>
      <c r="I109" s="8">
        <v>5</v>
      </c>
      <c r="J109" s="340"/>
      <c r="K109" s="114"/>
      <c r="L109" s="9">
        <v>5</v>
      </c>
      <c r="M109" s="114"/>
      <c r="N109" s="98">
        <f t="shared" si="8"/>
        <v>17.01</v>
      </c>
      <c r="O109" s="114"/>
      <c r="P109" s="8">
        <f t="shared" si="9"/>
        <v>2</v>
      </c>
    </row>
    <row r="110" spans="1:16" ht="24" customHeight="1">
      <c r="A110" s="185" t="s">
        <v>18</v>
      </c>
      <c r="B110" s="115"/>
      <c r="C110" s="8">
        <v>6</v>
      </c>
      <c r="D110" s="8">
        <v>4</v>
      </c>
      <c r="E110" s="115"/>
      <c r="F110" s="8">
        <v>6</v>
      </c>
      <c r="G110" s="8">
        <v>5</v>
      </c>
      <c r="H110" s="115"/>
      <c r="I110" s="8">
        <v>4</v>
      </c>
      <c r="J110" s="340"/>
      <c r="K110" s="115"/>
      <c r="L110" s="9"/>
      <c r="M110" s="115"/>
      <c r="N110" s="98">
        <f t="shared" si="8"/>
        <v>25.04</v>
      </c>
      <c r="O110" s="115"/>
      <c r="P110" s="8">
        <f t="shared" si="9"/>
        <v>3</v>
      </c>
    </row>
    <row r="111" spans="1:16" ht="24" customHeight="1">
      <c r="A111" s="184" t="s">
        <v>7</v>
      </c>
      <c r="B111" s="115"/>
      <c r="C111" s="8">
        <v>8</v>
      </c>
      <c r="D111" s="8">
        <v>8</v>
      </c>
      <c r="E111" s="115"/>
      <c r="F111" s="8">
        <v>4</v>
      </c>
      <c r="G111" s="8">
        <v>4</v>
      </c>
      <c r="H111" s="115"/>
      <c r="I111" s="8">
        <v>2</v>
      </c>
      <c r="J111" s="340"/>
      <c r="K111" s="115"/>
      <c r="L111" s="9"/>
      <c r="M111" s="115"/>
      <c r="N111" s="98">
        <f t="shared" si="8"/>
        <v>26.02</v>
      </c>
      <c r="O111" s="115"/>
      <c r="P111" s="8">
        <f t="shared" si="9"/>
        <v>4</v>
      </c>
    </row>
    <row r="112" spans="1:16" ht="24" customHeight="1">
      <c r="A112" s="101" t="s">
        <v>127</v>
      </c>
      <c r="B112" s="115"/>
      <c r="C112" s="8">
        <v>7</v>
      </c>
      <c r="D112" s="8">
        <v>5</v>
      </c>
      <c r="E112" s="115"/>
      <c r="F112" s="8">
        <v>5</v>
      </c>
      <c r="G112" s="8">
        <v>7</v>
      </c>
      <c r="H112" s="115"/>
      <c r="I112" s="8">
        <v>3</v>
      </c>
      <c r="J112" s="340"/>
      <c r="K112" s="115"/>
      <c r="L112" s="9"/>
      <c r="M112" s="115"/>
      <c r="N112" s="98">
        <f t="shared" si="8"/>
        <v>27.03</v>
      </c>
      <c r="O112" s="115"/>
      <c r="P112" s="8">
        <f t="shared" si="9"/>
        <v>5</v>
      </c>
    </row>
    <row r="113" spans="1:16" ht="24" customHeight="1">
      <c r="A113" s="104" t="s">
        <v>104</v>
      </c>
      <c r="B113" s="115"/>
      <c r="C113" s="8">
        <v>1</v>
      </c>
      <c r="D113" s="8">
        <v>6</v>
      </c>
      <c r="E113" s="115"/>
      <c r="F113" s="8">
        <v>3</v>
      </c>
      <c r="G113" s="8">
        <v>3</v>
      </c>
      <c r="H113" s="115"/>
      <c r="I113" s="8">
        <v>7</v>
      </c>
      <c r="J113" s="340"/>
      <c r="K113" s="115"/>
      <c r="L113" s="11">
        <v>8</v>
      </c>
      <c r="M113" s="115"/>
      <c r="N113" s="98">
        <f t="shared" si="8"/>
        <v>28.01</v>
      </c>
      <c r="O113" s="115"/>
      <c r="P113" s="8">
        <f t="shared" si="9"/>
        <v>6</v>
      </c>
    </row>
    <row r="114" spans="1:16" ht="24" customHeight="1">
      <c r="A114" s="103" t="s">
        <v>137</v>
      </c>
      <c r="B114" s="115"/>
      <c r="C114" s="8">
        <v>3</v>
      </c>
      <c r="D114" s="8">
        <v>1</v>
      </c>
      <c r="E114" s="115"/>
      <c r="F114" s="8">
        <v>8</v>
      </c>
      <c r="G114" s="8">
        <v>6</v>
      </c>
      <c r="H114" s="115"/>
      <c r="I114" s="10">
        <v>10</v>
      </c>
      <c r="J114" s="340"/>
      <c r="K114" s="115"/>
      <c r="L114" s="11">
        <v>1</v>
      </c>
      <c r="M114" s="115"/>
      <c r="N114" s="98">
        <f t="shared" si="8"/>
        <v>29.01</v>
      </c>
      <c r="O114" s="115"/>
      <c r="P114" s="8">
        <f t="shared" si="9"/>
        <v>7</v>
      </c>
    </row>
    <row r="115" spans="1:16" ht="24" customHeight="1">
      <c r="A115" s="100" t="s">
        <v>63</v>
      </c>
      <c r="B115" s="115"/>
      <c r="C115" s="8">
        <v>4</v>
      </c>
      <c r="D115" s="8">
        <v>7</v>
      </c>
      <c r="E115" s="115"/>
      <c r="F115" s="8">
        <v>9</v>
      </c>
      <c r="G115" s="8">
        <v>9</v>
      </c>
      <c r="H115" s="115"/>
      <c r="I115" s="10">
        <v>10</v>
      </c>
      <c r="J115" s="340"/>
      <c r="K115" s="115"/>
      <c r="L115" s="11">
        <v>1</v>
      </c>
      <c r="M115" s="115"/>
      <c r="N115" s="98">
        <f t="shared" si="8"/>
        <v>40.04</v>
      </c>
      <c r="O115" s="115"/>
      <c r="P115" s="8">
        <f t="shared" si="9"/>
        <v>8</v>
      </c>
    </row>
    <row r="116" spans="1:16" ht="24" customHeight="1">
      <c r="A116" s="164" t="s">
        <v>131</v>
      </c>
      <c r="B116" s="115"/>
      <c r="C116" s="8">
        <v>9</v>
      </c>
      <c r="D116" s="8">
        <v>9</v>
      </c>
      <c r="E116" s="115"/>
      <c r="F116" s="8">
        <v>7</v>
      </c>
      <c r="G116" s="8">
        <v>8</v>
      </c>
      <c r="H116" s="115"/>
      <c r="I116" s="8">
        <v>6</v>
      </c>
      <c r="J116" s="340"/>
      <c r="K116" s="115"/>
      <c r="L116" s="11">
        <v>5</v>
      </c>
      <c r="M116" s="115"/>
      <c r="N116" s="98">
        <f t="shared" si="8"/>
        <v>44.06</v>
      </c>
      <c r="O116" s="115"/>
      <c r="P116" s="8">
        <f t="shared" si="9"/>
        <v>9</v>
      </c>
    </row>
    <row r="117" spans="1:16" ht="24" customHeight="1">
      <c r="A117" s="165" t="s">
        <v>140</v>
      </c>
      <c r="B117" s="115"/>
      <c r="C117" s="95">
        <v>14</v>
      </c>
      <c r="D117" s="95">
        <v>14</v>
      </c>
      <c r="E117" s="115"/>
      <c r="F117" s="95">
        <v>14</v>
      </c>
      <c r="G117" s="95">
        <v>14</v>
      </c>
      <c r="H117" s="115"/>
      <c r="I117" s="95">
        <v>14</v>
      </c>
      <c r="J117" s="341"/>
      <c r="K117" s="115"/>
      <c r="L117" s="11"/>
      <c r="M117" s="115"/>
      <c r="N117" s="98">
        <f t="shared" si="8"/>
        <v>70.14</v>
      </c>
      <c r="O117" s="115"/>
      <c r="P117" s="8">
        <f t="shared" si="9"/>
        <v>10</v>
      </c>
    </row>
    <row r="118" spans="1:16" ht="19.5" customHeight="1">
      <c r="A118" s="12" t="s">
        <v>101</v>
      </c>
      <c r="B118" s="18"/>
      <c r="D118" s="13"/>
      <c r="E118" s="13"/>
      <c r="F118" s="13"/>
      <c r="G118" s="13"/>
      <c r="H118" s="13"/>
      <c r="I118" s="13"/>
      <c r="J118" s="13"/>
      <c r="K118" s="13"/>
      <c r="L118" s="13"/>
      <c r="M118" s="13"/>
      <c r="N118" s="13"/>
      <c r="O118" s="13"/>
      <c r="P118" s="13"/>
    </row>
    <row r="119" spans="3:14" ht="24" customHeight="1">
      <c r="C119" s="34" t="s">
        <v>35</v>
      </c>
      <c r="D119" s="14" t="s">
        <v>24</v>
      </c>
      <c r="F119" s="15" t="s">
        <v>25</v>
      </c>
      <c r="G119" s="95" t="s">
        <v>26</v>
      </c>
      <c r="I119" s="10" t="s">
        <v>23</v>
      </c>
      <c r="J119" s="42" t="s">
        <v>37</v>
      </c>
      <c r="M119" s="16"/>
      <c r="N119" s="16"/>
    </row>
    <row r="120" spans="3:14" ht="24" customHeight="1">
      <c r="C120" s="8" t="s">
        <v>38</v>
      </c>
      <c r="D120" s="8">
        <v>15</v>
      </c>
      <c r="E120" s="16"/>
      <c r="F120" s="8" t="s">
        <v>38</v>
      </c>
      <c r="G120" s="8">
        <v>14</v>
      </c>
      <c r="H120" s="16"/>
      <c r="I120" s="8" t="s">
        <v>38</v>
      </c>
      <c r="J120" s="8" t="s">
        <v>38</v>
      </c>
      <c r="L120" s="17"/>
      <c r="M120" s="16"/>
      <c r="N120" s="16"/>
    </row>
  </sheetData>
  <sheetProtection/>
  <protectedRanges>
    <protectedRange sqref="B107 M107:M117 K107:K117 O107:O117 A108:B118 E107:E117 H107:H117 B89 K89 O89 A100:B100 E89 H89 M89 B72 K72 O72 A83:B83 E72 H72 M72 B55 K55 O55 A66:B66 E55 H55 M55 B38 K38 O38 A49:B49 E38 H38 M38 B21 K21 O21 A32:B32 E21 H21 M21 B4 K4 O4 A15:B15 E4 H4 M4" name="Range 1_1_1_1"/>
    <protectedRange sqref="G107 D104:E105 C107:D107 G89 D86:E87 C89:D89 G72 D69:E70 C72:D72 G55 D52:E53 C55:D55 G38 D35:E36 C38:D38 G21 D18:E19 C21:D21 G4 D1:E2 C4:D4" name="Range7_1_1_3"/>
    <protectedRange sqref="O104:O106 I107 O86:O88 I89 O69:O71 I72 O52:O54 I55 O35:O37 I38 O18:O20 I21 O1:O3 I4" name="Range7_1_2_3"/>
    <protectedRange sqref="H90:H93 H96:H99 E90:E99 A90:B99 O90:O99 K90:K99 M90:M99 H73:H76 H79:H82 E73:E82 A73:B82 O73:O82 K73:K82 M73:M82 H56:H59 H62:H65 E56:E65 A56:B65 O56:O65 K56:K65 M56:M65 H39:H42 H45:H48 E39:E48 A39:B48 O39:O48 K39:K48 M39:M48 H22:H25 H28:H31 E22:E31 A22:B31 O22:O31 K22:K31 M22:M31 H5:H8 H11:H14 E5:E14 A5:B14 O5:O14 K5:K14 M5:M14" name="Range 1_1_1_1_1"/>
  </protectedRanges>
  <mergeCells count="46">
    <mergeCell ref="A1:C1"/>
    <mergeCell ref="D1:F1"/>
    <mergeCell ref="G1:G2"/>
    <mergeCell ref="I1:P2"/>
    <mergeCell ref="A2:C2"/>
    <mergeCell ref="D2:F2"/>
    <mergeCell ref="A52:C52"/>
    <mergeCell ref="D52:F52"/>
    <mergeCell ref="G52:G53"/>
    <mergeCell ref="I52:P53"/>
    <mergeCell ref="A53:C53"/>
    <mergeCell ref="D53:F53"/>
    <mergeCell ref="A104:C104"/>
    <mergeCell ref="D104:F104"/>
    <mergeCell ref="G104:G105"/>
    <mergeCell ref="I104:P105"/>
    <mergeCell ref="A105:C105"/>
    <mergeCell ref="D105:F105"/>
    <mergeCell ref="A86:C86"/>
    <mergeCell ref="D86:F86"/>
    <mergeCell ref="G86:G87"/>
    <mergeCell ref="I86:P87"/>
    <mergeCell ref="A87:C87"/>
    <mergeCell ref="D87:F87"/>
    <mergeCell ref="C73:D82"/>
    <mergeCell ref="G69:G70"/>
    <mergeCell ref="I69:P70"/>
    <mergeCell ref="A70:C70"/>
    <mergeCell ref="D70:F70"/>
    <mergeCell ref="A69:C69"/>
    <mergeCell ref="D69:F69"/>
    <mergeCell ref="D35:F35"/>
    <mergeCell ref="G35:G36"/>
    <mergeCell ref="I35:P36"/>
    <mergeCell ref="A36:C36"/>
    <mergeCell ref="D36:F36"/>
    <mergeCell ref="J108:J117"/>
    <mergeCell ref="F22:G31"/>
    <mergeCell ref="A18:C18"/>
    <mergeCell ref="D18:F18"/>
    <mergeCell ref="G18:G19"/>
    <mergeCell ref="I18:P19"/>
    <mergeCell ref="A19:C19"/>
    <mergeCell ref="D19:F19"/>
    <mergeCell ref="I39:J48"/>
    <mergeCell ref="A35:C35"/>
  </mergeCells>
  <conditionalFormatting sqref="P108:P117 F108:G117 C108:D117 I108:J117 I90:J93 F94:J95 F90:G93 I96:J99 C90:D99 F96:G99 P90:P99 I73:J76 F77:J78 F73:G76 I79:J82 F79:G82 P73:P82 I56:J59 F60:J61 F56:G59 I62:J65 F62:G65 P56:P65 P39:P48 F45:G48 F39:G42 F43:H44 H26:H27 P22:P31 H9:H10 P5:P14">
    <cfRule type="cellIs" priority="1" dxfId="0" operator="equal" stopIfTrue="1">
      <formula>1</formula>
    </cfRule>
  </conditionalFormatting>
  <printOptions horizontalCentered="1" verticalCentered="1"/>
  <pageMargins left="0.2755905511811024" right="0.4724409448818898" top="0.87" bottom="0.33" header="0.2362204724409449" footer="0.22"/>
  <pageSetup horizontalDpi="300" verticalDpi="300" orientation="landscape" paperSize="9" r:id="rId3"/>
  <headerFooter alignWithMargins="0">
    <oddHeader>&amp;C&amp;"Arial,Bold Italic"&amp;28Scratch  Results</oddHeader>
  </headerFooter>
  <legacyDrawing r:id="rId2"/>
</worksheet>
</file>

<file path=xl/worksheets/sheet3.xml><?xml version="1.0" encoding="utf-8"?>
<worksheet xmlns="http://schemas.openxmlformats.org/spreadsheetml/2006/main" xmlns:r="http://schemas.openxmlformats.org/officeDocument/2006/relationships">
  <dimension ref="A1:W96"/>
  <sheetViews>
    <sheetView workbookViewId="0" topLeftCell="A1">
      <selection activeCell="A2" sqref="A2"/>
    </sheetView>
  </sheetViews>
  <sheetFormatPr defaultColWidth="9.140625" defaultRowHeight="12.75"/>
  <cols>
    <col min="1" max="1" width="3.421875" style="0" customWidth="1"/>
    <col min="2" max="2" width="3.140625" style="0" customWidth="1"/>
    <col min="3" max="3" width="5.7109375" style="0" customWidth="1"/>
    <col min="4" max="4" width="28.421875" style="0" customWidth="1"/>
    <col min="5" max="7" width="3.7109375" style="33" customWidth="1"/>
    <col min="8" max="8" width="3.28125" style="0" bestFit="1" customWidth="1"/>
    <col min="9" max="9" width="2.7109375" style="0" customWidth="1"/>
    <col min="10" max="10" width="5.7109375" style="0" customWidth="1"/>
    <col min="11" max="11" width="30.28125" style="0" bestFit="1" customWidth="1"/>
    <col min="12" max="12" width="3.7109375" style="0" customWidth="1"/>
    <col min="13" max="14" width="3.7109375" style="33" customWidth="1"/>
    <col min="15" max="15" width="3.28125" style="0" bestFit="1" customWidth="1"/>
    <col min="16" max="16" width="2.7109375" style="0" customWidth="1"/>
    <col min="17" max="17" width="5.7109375" style="0" customWidth="1"/>
    <col min="18" max="18" width="32.00390625" style="0" bestFit="1" customWidth="1"/>
    <col min="19" max="19" width="3.7109375" style="0" customWidth="1"/>
    <col min="20" max="21" width="3.7109375" style="33" customWidth="1"/>
    <col min="22" max="22" width="3.28125" style="0" bestFit="1" customWidth="1"/>
  </cols>
  <sheetData>
    <row r="1" spans="1:3" ht="12.75">
      <c r="A1" s="364" t="s">
        <v>305</v>
      </c>
      <c r="B1" s="365"/>
      <c r="C1" s="365"/>
    </row>
    <row r="2" spans="2:21" ht="12.75">
      <c r="B2" s="208" t="s">
        <v>29</v>
      </c>
      <c r="C2" s="209"/>
      <c r="D2" s="210" t="s">
        <v>32</v>
      </c>
      <c r="E2" s="211"/>
      <c r="F2" s="211" t="s">
        <v>17</v>
      </c>
      <c r="G2" s="211"/>
      <c r="H2" s="212"/>
      <c r="I2" s="213" t="s">
        <v>31</v>
      </c>
      <c r="J2" s="213"/>
      <c r="K2" s="210" t="s">
        <v>30</v>
      </c>
      <c r="L2" s="211"/>
      <c r="M2" s="211" t="s">
        <v>17</v>
      </c>
      <c r="N2" s="211"/>
      <c r="O2" s="212"/>
      <c r="P2" s="213" t="s">
        <v>33</v>
      </c>
      <c r="Q2" s="213"/>
      <c r="R2" s="210" t="s">
        <v>97</v>
      </c>
      <c r="S2" s="211"/>
      <c r="T2" s="211" t="s">
        <v>17</v>
      </c>
      <c r="U2" s="211"/>
    </row>
    <row r="3" spans="2:22" ht="12.75">
      <c r="B3" s="186">
        <v>1</v>
      </c>
      <c r="C3" s="90" t="s">
        <v>60</v>
      </c>
      <c r="D3" s="187" t="s">
        <v>147</v>
      </c>
      <c r="E3" s="28" t="s">
        <v>102</v>
      </c>
      <c r="F3" s="24">
        <v>1</v>
      </c>
      <c r="G3" s="25">
        <v>1</v>
      </c>
      <c r="H3" s="260">
        <f aca="true" t="shared" si="0" ref="H3:H12">SUM(F3:G3)+MIN(F3:G3)/1000</f>
        <v>2.001</v>
      </c>
      <c r="I3" s="186">
        <v>1</v>
      </c>
      <c r="J3" s="5" t="s">
        <v>5</v>
      </c>
      <c r="K3" s="187" t="s">
        <v>248</v>
      </c>
      <c r="L3" s="188" t="s">
        <v>195</v>
      </c>
      <c r="M3" s="189">
        <v>1</v>
      </c>
      <c r="N3" s="189">
        <v>2</v>
      </c>
      <c r="O3" s="259">
        <f aca="true" t="shared" si="1" ref="O3:O12">SUM(M3:N3)+MIN(M3:N3)/1000</f>
        <v>3.001</v>
      </c>
      <c r="P3" s="186">
        <v>1</v>
      </c>
      <c r="Q3" s="90" t="s">
        <v>60</v>
      </c>
      <c r="R3" s="187" t="s">
        <v>142</v>
      </c>
      <c r="S3" s="28" t="s">
        <v>102</v>
      </c>
      <c r="T3" s="24">
        <v>1</v>
      </c>
      <c r="U3" s="25">
        <v>2</v>
      </c>
      <c r="V3" s="26">
        <f aca="true" t="shared" si="2" ref="V3:V12">SUM(T3:U3)+MIN(T3:U3)/1000</f>
        <v>3.001</v>
      </c>
    </row>
    <row r="4" spans="2:22" ht="12.75">
      <c r="B4" s="186">
        <v>2</v>
      </c>
      <c r="C4" s="99" t="s">
        <v>64</v>
      </c>
      <c r="D4" s="187" t="s">
        <v>282</v>
      </c>
      <c r="E4" s="28" t="s">
        <v>91</v>
      </c>
      <c r="F4" s="35">
        <v>2</v>
      </c>
      <c r="G4" s="36">
        <v>3</v>
      </c>
      <c r="H4" s="260">
        <f t="shared" si="0"/>
        <v>5.002</v>
      </c>
      <c r="I4" s="186">
        <v>2</v>
      </c>
      <c r="J4" s="90" t="s">
        <v>60</v>
      </c>
      <c r="K4" s="187" t="s">
        <v>299</v>
      </c>
      <c r="L4" s="188" t="s">
        <v>102</v>
      </c>
      <c r="M4" s="189">
        <v>3</v>
      </c>
      <c r="N4" s="257">
        <v>1</v>
      </c>
      <c r="O4" s="259">
        <f t="shared" si="1"/>
        <v>4.001</v>
      </c>
      <c r="P4" s="186">
        <v>2</v>
      </c>
      <c r="Q4" s="91" t="s">
        <v>124</v>
      </c>
      <c r="R4" s="187" t="s">
        <v>205</v>
      </c>
      <c r="S4" s="28" t="s">
        <v>86</v>
      </c>
      <c r="T4" s="29">
        <v>4</v>
      </c>
      <c r="U4" s="30">
        <v>1</v>
      </c>
      <c r="V4" s="26">
        <f t="shared" si="2"/>
        <v>5.001</v>
      </c>
    </row>
    <row r="5" spans="2:22" ht="12.75">
      <c r="B5" s="186">
        <v>3</v>
      </c>
      <c r="C5" s="91" t="s">
        <v>124</v>
      </c>
      <c r="D5" s="187" t="s">
        <v>281</v>
      </c>
      <c r="E5" s="28" t="s">
        <v>86</v>
      </c>
      <c r="F5" s="29">
        <v>4</v>
      </c>
      <c r="G5" s="30">
        <v>2</v>
      </c>
      <c r="H5" s="260">
        <f t="shared" si="0"/>
        <v>6.002</v>
      </c>
      <c r="I5" s="186">
        <v>3</v>
      </c>
      <c r="J5" s="99" t="s">
        <v>64</v>
      </c>
      <c r="K5" s="46" t="s">
        <v>287</v>
      </c>
      <c r="L5" s="46" t="s">
        <v>91</v>
      </c>
      <c r="M5" s="258">
        <v>2</v>
      </c>
      <c r="N5" s="258">
        <v>5</v>
      </c>
      <c r="O5" s="259">
        <f t="shared" si="1"/>
        <v>7.002</v>
      </c>
      <c r="P5" s="186">
        <v>3</v>
      </c>
      <c r="Q5" s="5" t="s">
        <v>5</v>
      </c>
      <c r="R5" s="1" t="s">
        <v>291</v>
      </c>
      <c r="S5" s="28" t="s">
        <v>195</v>
      </c>
      <c r="T5" s="35">
        <v>2</v>
      </c>
      <c r="U5" s="36">
        <v>3</v>
      </c>
      <c r="V5" s="26">
        <f t="shared" si="2"/>
        <v>5.002</v>
      </c>
    </row>
    <row r="6" spans="2:22" ht="12.75">
      <c r="B6" s="186">
        <v>4</v>
      </c>
      <c r="C6" s="161" t="s">
        <v>125</v>
      </c>
      <c r="D6" s="187" t="s">
        <v>284</v>
      </c>
      <c r="E6" s="28" t="s">
        <v>61</v>
      </c>
      <c r="F6" s="29">
        <v>3</v>
      </c>
      <c r="G6" s="30">
        <v>5</v>
      </c>
      <c r="H6" s="260">
        <f t="shared" si="0"/>
        <v>8.003</v>
      </c>
      <c r="I6" s="186">
        <v>4</v>
      </c>
      <c r="J6" s="91" t="s">
        <v>124</v>
      </c>
      <c r="K6" s="187" t="s">
        <v>288</v>
      </c>
      <c r="L6" s="188" t="s">
        <v>86</v>
      </c>
      <c r="M6" s="189">
        <v>4</v>
      </c>
      <c r="N6" s="189">
        <v>3</v>
      </c>
      <c r="O6" s="259">
        <f t="shared" si="1"/>
        <v>7.003</v>
      </c>
      <c r="P6" s="186">
        <v>4</v>
      </c>
      <c r="Q6" s="4" t="s">
        <v>34</v>
      </c>
      <c r="R6" s="187" t="s">
        <v>292</v>
      </c>
      <c r="S6" s="28" t="s">
        <v>14</v>
      </c>
      <c r="T6" s="29">
        <v>3</v>
      </c>
      <c r="U6" s="30">
        <v>5</v>
      </c>
      <c r="V6" s="26">
        <f t="shared" si="2"/>
        <v>8.003</v>
      </c>
    </row>
    <row r="7" spans="2:22" ht="12.75">
      <c r="B7" s="186">
        <v>5</v>
      </c>
      <c r="C7" s="5" t="s">
        <v>5</v>
      </c>
      <c r="D7" s="187" t="s">
        <v>285</v>
      </c>
      <c r="E7" s="28" t="s">
        <v>195</v>
      </c>
      <c r="F7" s="29">
        <v>6</v>
      </c>
      <c r="G7" s="30">
        <v>6</v>
      </c>
      <c r="H7" s="260">
        <f t="shared" si="0"/>
        <v>12.006</v>
      </c>
      <c r="I7" s="186">
        <v>5</v>
      </c>
      <c r="J7" s="92" t="s">
        <v>63</v>
      </c>
      <c r="K7" s="187" t="s">
        <v>289</v>
      </c>
      <c r="L7" s="188" t="s">
        <v>15</v>
      </c>
      <c r="M7" s="189">
        <v>7</v>
      </c>
      <c r="N7" s="189">
        <v>4</v>
      </c>
      <c r="O7" s="259">
        <f t="shared" si="1"/>
        <v>11.004</v>
      </c>
      <c r="P7" s="186">
        <v>5</v>
      </c>
      <c r="Q7" s="3" t="s">
        <v>126</v>
      </c>
      <c r="R7" s="1" t="s">
        <v>290</v>
      </c>
      <c r="S7" s="28" t="s">
        <v>173</v>
      </c>
      <c r="T7" s="29">
        <v>5</v>
      </c>
      <c r="U7" s="30">
        <v>4</v>
      </c>
      <c r="V7" s="26">
        <f t="shared" si="2"/>
        <v>9.004</v>
      </c>
    </row>
    <row r="8" spans="2:22" ht="12.75">
      <c r="B8" s="186">
        <v>6</v>
      </c>
      <c r="C8" s="4" t="s">
        <v>34</v>
      </c>
      <c r="D8" s="187" t="s">
        <v>283</v>
      </c>
      <c r="E8" s="28" t="s">
        <v>12</v>
      </c>
      <c r="F8" s="29">
        <v>4</v>
      </c>
      <c r="G8" s="254">
        <v>10</v>
      </c>
      <c r="H8" s="260">
        <f t="shared" si="0"/>
        <v>14.004</v>
      </c>
      <c r="I8" s="186">
        <v>6</v>
      </c>
      <c r="J8" s="161" t="s">
        <v>125</v>
      </c>
      <c r="K8" s="187" t="s">
        <v>231</v>
      </c>
      <c r="L8" s="194" t="s">
        <v>61</v>
      </c>
      <c r="M8" s="189">
        <v>6</v>
      </c>
      <c r="N8" s="189">
        <v>7</v>
      </c>
      <c r="O8" s="259">
        <f t="shared" si="1"/>
        <v>13.006</v>
      </c>
      <c r="P8" s="186">
        <v>6</v>
      </c>
      <c r="Q8" s="92" t="s">
        <v>63</v>
      </c>
      <c r="R8" s="187" t="s">
        <v>203</v>
      </c>
      <c r="S8" s="28" t="s">
        <v>195</v>
      </c>
      <c r="T8" s="29">
        <v>6</v>
      </c>
      <c r="U8" s="30">
        <v>7</v>
      </c>
      <c r="V8" s="26">
        <f t="shared" si="2"/>
        <v>13.006</v>
      </c>
    </row>
    <row r="9" spans="2:22" ht="12.75">
      <c r="B9" s="186">
        <v>7</v>
      </c>
      <c r="C9" s="92" t="s">
        <v>63</v>
      </c>
      <c r="D9" s="187" t="s">
        <v>286</v>
      </c>
      <c r="E9" s="28" t="s">
        <v>15</v>
      </c>
      <c r="F9" s="35">
        <v>8</v>
      </c>
      <c r="G9" s="36">
        <v>7</v>
      </c>
      <c r="H9" s="260">
        <f t="shared" si="0"/>
        <v>15.007</v>
      </c>
      <c r="I9" s="186">
        <v>7</v>
      </c>
      <c r="J9" s="205" t="s">
        <v>179</v>
      </c>
      <c r="K9" s="187" t="s">
        <v>303</v>
      </c>
      <c r="L9" s="188" t="s">
        <v>14</v>
      </c>
      <c r="M9" s="189">
        <v>5</v>
      </c>
      <c r="N9" s="189">
        <v>9</v>
      </c>
      <c r="O9" s="259">
        <f t="shared" si="1"/>
        <v>14.005</v>
      </c>
      <c r="P9" s="186">
        <v>7</v>
      </c>
      <c r="Q9" s="99" t="s">
        <v>64</v>
      </c>
      <c r="R9" s="261" t="s">
        <v>293</v>
      </c>
      <c r="S9" s="28" t="s">
        <v>91</v>
      </c>
      <c r="T9" s="278">
        <v>8</v>
      </c>
      <c r="U9" s="278">
        <v>6</v>
      </c>
      <c r="V9" s="26">
        <f t="shared" si="2"/>
        <v>14.006</v>
      </c>
    </row>
    <row r="10" spans="2:22" ht="12.75">
      <c r="B10" s="186">
        <v>8</v>
      </c>
      <c r="C10" s="3" t="s">
        <v>126</v>
      </c>
      <c r="D10" s="187" t="s">
        <v>265</v>
      </c>
      <c r="E10" s="28" t="s">
        <v>173</v>
      </c>
      <c r="F10" s="35">
        <v>4</v>
      </c>
      <c r="G10" s="255">
        <v>15</v>
      </c>
      <c r="H10" s="260">
        <f t="shared" si="0"/>
        <v>19.004</v>
      </c>
      <c r="I10" s="186">
        <v>8</v>
      </c>
      <c r="J10" s="3" t="s">
        <v>126</v>
      </c>
      <c r="K10" s="70" t="s">
        <v>290</v>
      </c>
      <c r="L10" s="188" t="s">
        <v>173</v>
      </c>
      <c r="M10" s="276">
        <v>10</v>
      </c>
      <c r="N10" s="189">
        <v>6</v>
      </c>
      <c r="O10" s="259">
        <f t="shared" si="1"/>
        <v>16.006</v>
      </c>
      <c r="P10" s="186">
        <v>8</v>
      </c>
      <c r="Q10" s="161" t="s">
        <v>125</v>
      </c>
      <c r="R10" s="70" t="s">
        <v>295</v>
      </c>
      <c r="S10" s="262" t="s">
        <v>61</v>
      </c>
      <c r="T10" s="277">
        <v>7</v>
      </c>
      <c r="U10" s="279">
        <v>9</v>
      </c>
      <c r="V10" s="26">
        <f t="shared" si="2"/>
        <v>16.007</v>
      </c>
    </row>
    <row r="11" spans="2:22" ht="12.75">
      <c r="B11" s="186">
        <v>9</v>
      </c>
      <c r="C11" s="205" t="s">
        <v>179</v>
      </c>
      <c r="D11" s="187"/>
      <c r="E11" s="32" t="s">
        <v>14</v>
      </c>
      <c r="F11" s="162">
        <v>14</v>
      </c>
      <c r="G11" s="37">
        <v>14</v>
      </c>
      <c r="H11" s="260">
        <f t="shared" si="0"/>
        <v>28.014</v>
      </c>
      <c r="I11" s="186">
        <v>9</v>
      </c>
      <c r="J11" s="4" t="s">
        <v>34</v>
      </c>
      <c r="K11" s="1" t="s">
        <v>217</v>
      </c>
      <c r="L11" s="188" t="s">
        <v>12</v>
      </c>
      <c r="M11" s="36">
        <v>8</v>
      </c>
      <c r="N11" s="189">
        <v>8</v>
      </c>
      <c r="O11" s="259">
        <f t="shared" si="1"/>
        <v>16.008</v>
      </c>
      <c r="P11" s="186">
        <v>9</v>
      </c>
      <c r="Q11" s="205" t="s">
        <v>179</v>
      </c>
      <c r="R11" s="182" t="s">
        <v>294</v>
      </c>
      <c r="S11" s="32" t="s">
        <v>14</v>
      </c>
      <c r="T11" s="162">
        <v>9</v>
      </c>
      <c r="U11" s="37">
        <v>8</v>
      </c>
      <c r="V11" s="26">
        <f t="shared" si="2"/>
        <v>17.008</v>
      </c>
    </row>
    <row r="12" spans="2:22" ht="12.75">
      <c r="B12" s="186">
        <v>10</v>
      </c>
      <c r="C12" s="97" t="s">
        <v>3</v>
      </c>
      <c r="D12" s="244"/>
      <c r="E12" s="256"/>
      <c r="F12" s="243">
        <v>14</v>
      </c>
      <c r="G12" s="243">
        <v>14</v>
      </c>
      <c r="H12" s="259">
        <f t="shared" si="0"/>
        <v>28.014</v>
      </c>
      <c r="I12" s="186">
        <v>10</v>
      </c>
      <c r="J12" s="97" t="s">
        <v>3</v>
      </c>
      <c r="K12" s="244"/>
      <c r="L12" s="245"/>
      <c r="M12" s="245">
        <v>14</v>
      </c>
      <c r="N12" s="245">
        <v>14</v>
      </c>
      <c r="O12" s="259">
        <f t="shared" si="1"/>
        <v>28.014</v>
      </c>
      <c r="P12" s="186">
        <v>10</v>
      </c>
      <c r="Q12" s="97" t="s">
        <v>3</v>
      </c>
      <c r="R12" s="244"/>
      <c r="S12" s="194"/>
      <c r="T12" s="243"/>
      <c r="U12" s="243"/>
      <c r="V12" s="207">
        <f t="shared" si="2"/>
        <v>0</v>
      </c>
    </row>
    <row r="13" spans="5:23" s="158" customFormat="1" ht="6.75" customHeight="1">
      <c r="E13" s="203"/>
      <c r="F13" s="203"/>
      <c r="G13" s="203"/>
      <c r="N13" s="203"/>
      <c r="O13" s="203"/>
      <c r="V13" s="203"/>
      <c r="W13" s="203"/>
    </row>
    <row r="14" spans="1:3" ht="12.75">
      <c r="A14" s="365">
        <v>40299</v>
      </c>
      <c r="B14" s="365"/>
      <c r="C14" s="365"/>
    </row>
    <row r="15" spans="2:21" ht="12.75">
      <c r="B15" s="208" t="s">
        <v>29</v>
      </c>
      <c r="C15" s="209"/>
      <c r="D15" s="210" t="s">
        <v>30</v>
      </c>
      <c r="E15" s="211"/>
      <c r="F15" s="211" t="s">
        <v>17</v>
      </c>
      <c r="G15" s="211"/>
      <c r="H15" s="212"/>
      <c r="I15" s="213" t="s">
        <v>31</v>
      </c>
      <c r="J15" s="213"/>
      <c r="K15" s="210" t="s">
        <v>32</v>
      </c>
      <c r="L15" s="211"/>
      <c r="M15" s="211" t="s">
        <v>17</v>
      </c>
      <c r="N15" s="211"/>
      <c r="O15" s="212"/>
      <c r="P15" s="213" t="s">
        <v>33</v>
      </c>
      <c r="Q15" s="213"/>
      <c r="R15" s="210" t="s">
        <v>97</v>
      </c>
      <c r="S15" s="211"/>
      <c r="T15" s="211" t="s">
        <v>17</v>
      </c>
      <c r="U15" s="211"/>
    </row>
    <row r="16" spans="2:22" ht="12.75" customHeight="1">
      <c r="B16" s="186">
        <v>1</v>
      </c>
      <c r="C16" s="90" t="s">
        <v>60</v>
      </c>
      <c r="D16" s="181" t="s">
        <v>275</v>
      </c>
      <c r="E16" s="28" t="s">
        <v>85</v>
      </c>
      <c r="F16" s="191">
        <v>1</v>
      </c>
      <c r="G16" s="191">
        <v>1</v>
      </c>
      <c r="H16" s="26">
        <f aca="true" t="shared" si="3" ref="H16:H25">SUM(F16:G16)+MIN(F16:G16)/1000</f>
        <v>2.001</v>
      </c>
      <c r="I16" s="186">
        <v>1</v>
      </c>
      <c r="J16" s="91" t="s">
        <v>124</v>
      </c>
      <c r="K16" s="187"/>
      <c r="L16" s="188" t="s">
        <v>62</v>
      </c>
      <c r="M16" s="366" t="s">
        <v>199</v>
      </c>
      <c r="N16" s="366" t="s">
        <v>199</v>
      </c>
      <c r="O16" s="190">
        <f aca="true" t="shared" si="4" ref="O16:O24">SUM(M16:N16)+MIN(M16:N16)/1000</f>
        <v>0</v>
      </c>
      <c r="P16" s="186">
        <v>1</v>
      </c>
      <c r="Q16" s="90" t="s">
        <v>60</v>
      </c>
      <c r="R16" s="181" t="s">
        <v>147</v>
      </c>
      <c r="S16" s="28" t="s">
        <v>85</v>
      </c>
      <c r="T16" s="24">
        <v>1</v>
      </c>
      <c r="U16" s="25">
        <v>1</v>
      </c>
      <c r="V16" s="26">
        <f aca="true" t="shared" si="5" ref="V16:V25">SUM(T16:U16)+MIN(T16:U16)/1000</f>
        <v>2.001</v>
      </c>
    </row>
    <row r="17" spans="2:22" ht="12.75">
      <c r="B17" s="186">
        <v>2</v>
      </c>
      <c r="C17" s="91" t="s">
        <v>124</v>
      </c>
      <c r="D17" s="70" t="s">
        <v>264</v>
      </c>
      <c r="E17" s="28" t="s">
        <v>62</v>
      </c>
      <c r="F17" s="191">
        <v>2</v>
      </c>
      <c r="G17" s="191">
        <v>2</v>
      </c>
      <c r="H17" s="26">
        <f t="shared" si="3"/>
        <v>4.002</v>
      </c>
      <c r="I17" s="186">
        <v>2</v>
      </c>
      <c r="J17" s="90" t="s">
        <v>60</v>
      </c>
      <c r="K17" s="187"/>
      <c r="L17" s="188" t="s">
        <v>85</v>
      </c>
      <c r="M17" s="367"/>
      <c r="N17" s="367"/>
      <c r="O17" s="190">
        <f t="shared" si="4"/>
        <v>0</v>
      </c>
      <c r="P17" s="186">
        <v>2</v>
      </c>
      <c r="Q17" s="91" t="s">
        <v>124</v>
      </c>
      <c r="R17" s="70" t="s">
        <v>268</v>
      </c>
      <c r="S17" s="28" t="s">
        <v>62</v>
      </c>
      <c r="T17" s="29">
        <v>2</v>
      </c>
      <c r="U17" s="30">
        <v>2</v>
      </c>
      <c r="V17" s="26">
        <f t="shared" si="5"/>
        <v>4.002</v>
      </c>
    </row>
    <row r="18" spans="2:22" ht="12.75">
      <c r="B18" s="186">
        <v>3</v>
      </c>
      <c r="C18" s="5" t="s">
        <v>5</v>
      </c>
      <c r="D18" s="1" t="s">
        <v>263</v>
      </c>
      <c r="E18" s="28" t="s">
        <v>86</v>
      </c>
      <c r="F18" s="189">
        <v>3</v>
      </c>
      <c r="G18" s="189">
        <v>3</v>
      </c>
      <c r="H18" s="26">
        <f t="shared" si="3"/>
        <v>6.003</v>
      </c>
      <c r="I18" s="186">
        <v>3</v>
      </c>
      <c r="J18" s="4" t="s">
        <v>34</v>
      </c>
      <c r="K18" s="187"/>
      <c r="L18" s="188" t="s">
        <v>102</v>
      </c>
      <c r="M18" s="367"/>
      <c r="N18" s="367"/>
      <c r="O18" s="190">
        <f t="shared" si="4"/>
        <v>0</v>
      </c>
      <c r="P18" s="186">
        <v>3</v>
      </c>
      <c r="Q18" s="5" t="s">
        <v>5</v>
      </c>
      <c r="R18" s="1" t="s">
        <v>276</v>
      </c>
      <c r="S18" s="28" t="s">
        <v>86</v>
      </c>
      <c r="T18" s="35">
        <v>5</v>
      </c>
      <c r="U18" s="36">
        <v>3</v>
      </c>
      <c r="V18" s="26">
        <f t="shared" si="5"/>
        <v>8.003</v>
      </c>
    </row>
    <row r="19" spans="2:22" ht="12.75">
      <c r="B19" s="186">
        <v>4</v>
      </c>
      <c r="C19" s="92" t="s">
        <v>63</v>
      </c>
      <c r="D19" s="70" t="s">
        <v>266</v>
      </c>
      <c r="E19" s="28" t="s">
        <v>13</v>
      </c>
      <c r="F19" s="191">
        <v>4</v>
      </c>
      <c r="G19" s="191">
        <v>4</v>
      </c>
      <c r="H19" s="26">
        <f t="shared" si="3"/>
        <v>8.004</v>
      </c>
      <c r="I19" s="186">
        <v>4</v>
      </c>
      <c r="J19" s="3" t="s">
        <v>126</v>
      </c>
      <c r="K19" s="187"/>
      <c r="L19" s="188" t="s">
        <v>14</v>
      </c>
      <c r="M19" s="367"/>
      <c r="N19" s="367"/>
      <c r="O19" s="190">
        <f t="shared" si="4"/>
        <v>0</v>
      </c>
      <c r="P19" s="186">
        <v>4</v>
      </c>
      <c r="Q19" s="92" t="s">
        <v>63</v>
      </c>
      <c r="R19" s="70" t="s">
        <v>270</v>
      </c>
      <c r="S19" s="28" t="s">
        <v>13</v>
      </c>
      <c r="T19" s="29">
        <v>3</v>
      </c>
      <c r="U19" s="30">
        <v>5</v>
      </c>
      <c r="V19" s="26">
        <f t="shared" si="5"/>
        <v>8.003</v>
      </c>
    </row>
    <row r="20" spans="2:22" ht="12.75">
      <c r="B20" s="186">
        <v>5</v>
      </c>
      <c r="C20" s="4" t="s">
        <v>34</v>
      </c>
      <c r="D20" s="70" t="s">
        <v>277</v>
      </c>
      <c r="E20" s="28" t="s">
        <v>102</v>
      </c>
      <c r="F20" s="191">
        <v>5</v>
      </c>
      <c r="G20" s="191">
        <v>5</v>
      </c>
      <c r="H20" s="26">
        <f t="shared" si="3"/>
        <v>10.005</v>
      </c>
      <c r="I20" s="186">
        <v>5</v>
      </c>
      <c r="J20" s="161" t="s">
        <v>125</v>
      </c>
      <c r="K20" s="187"/>
      <c r="L20" s="188" t="s">
        <v>15</v>
      </c>
      <c r="M20" s="367"/>
      <c r="N20" s="367"/>
      <c r="O20" s="190">
        <f t="shared" si="4"/>
        <v>0</v>
      </c>
      <c r="P20" s="186">
        <v>5</v>
      </c>
      <c r="Q20" s="3" t="s">
        <v>126</v>
      </c>
      <c r="R20" s="70" t="s">
        <v>269</v>
      </c>
      <c r="S20" s="28" t="s">
        <v>14</v>
      </c>
      <c r="T20" s="29">
        <v>4</v>
      </c>
      <c r="U20" s="30">
        <v>4</v>
      </c>
      <c r="V20" s="26">
        <f t="shared" si="5"/>
        <v>8.004</v>
      </c>
    </row>
    <row r="21" spans="2:22" ht="12.75">
      <c r="B21" s="186">
        <v>6</v>
      </c>
      <c r="C21" s="3" t="s">
        <v>126</v>
      </c>
      <c r="D21" s="70" t="s">
        <v>265</v>
      </c>
      <c r="E21" s="28" t="s">
        <v>14</v>
      </c>
      <c r="F21" s="191">
        <v>7</v>
      </c>
      <c r="G21" s="191">
        <v>7</v>
      </c>
      <c r="H21" s="26">
        <f t="shared" si="3"/>
        <v>14.007</v>
      </c>
      <c r="I21" s="186">
        <v>6</v>
      </c>
      <c r="J21" s="99" t="s">
        <v>64</v>
      </c>
      <c r="K21" s="187"/>
      <c r="L21" s="194" t="s">
        <v>91</v>
      </c>
      <c r="M21" s="367"/>
      <c r="N21" s="367"/>
      <c r="O21" s="190">
        <f t="shared" si="4"/>
        <v>0</v>
      </c>
      <c r="P21" s="186">
        <v>6</v>
      </c>
      <c r="Q21" s="205" t="s">
        <v>179</v>
      </c>
      <c r="R21" s="70" t="s">
        <v>278</v>
      </c>
      <c r="S21" s="28" t="s">
        <v>195</v>
      </c>
      <c r="T21" s="29">
        <v>6</v>
      </c>
      <c r="U21" s="30">
        <v>6</v>
      </c>
      <c r="V21" s="26">
        <f t="shared" si="5"/>
        <v>12.006</v>
      </c>
    </row>
    <row r="22" spans="2:22" ht="12.75">
      <c r="B22" s="186">
        <v>7</v>
      </c>
      <c r="C22" s="161" t="s">
        <v>125</v>
      </c>
      <c r="D22" s="70"/>
      <c r="E22" s="28" t="s">
        <v>15</v>
      </c>
      <c r="F22" s="195">
        <v>14</v>
      </c>
      <c r="G22" s="195">
        <v>14</v>
      </c>
      <c r="H22" s="26">
        <f t="shared" si="3"/>
        <v>28.014</v>
      </c>
      <c r="I22" s="186">
        <v>7</v>
      </c>
      <c r="J22" s="205" t="s">
        <v>179</v>
      </c>
      <c r="K22" s="187"/>
      <c r="L22" s="188" t="s">
        <v>195</v>
      </c>
      <c r="M22" s="367"/>
      <c r="N22" s="367"/>
      <c r="O22" s="190">
        <f t="shared" si="4"/>
        <v>0</v>
      </c>
      <c r="P22" s="186">
        <v>7</v>
      </c>
      <c r="Q22" s="4" t="s">
        <v>34</v>
      </c>
      <c r="R22" s="70"/>
      <c r="S22" s="28" t="s">
        <v>102</v>
      </c>
      <c r="T22" s="269">
        <v>14</v>
      </c>
      <c r="U22" s="270">
        <v>14</v>
      </c>
      <c r="V22" s="26">
        <f t="shared" si="5"/>
        <v>28.014</v>
      </c>
    </row>
    <row r="23" spans="2:22" ht="12.75">
      <c r="B23" s="186">
        <v>8</v>
      </c>
      <c r="C23" s="99" t="s">
        <v>64</v>
      </c>
      <c r="D23" s="70"/>
      <c r="E23" s="28" t="s">
        <v>91</v>
      </c>
      <c r="F23" s="195">
        <v>14</v>
      </c>
      <c r="G23" s="195">
        <v>14</v>
      </c>
      <c r="H23" s="26">
        <f t="shared" si="3"/>
        <v>28.014</v>
      </c>
      <c r="I23" s="186">
        <v>8</v>
      </c>
      <c r="J23" s="5" t="s">
        <v>5</v>
      </c>
      <c r="K23" s="187"/>
      <c r="L23" s="188" t="s">
        <v>86</v>
      </c>
      <c r="M23" s="367"/>
      <c r="N23" s="367"/>
      <c r="O23" s="190">
        <f t="shared" si="4"/>
        <v>0</v>
      </c>
      <c r="P23" s="186">
        <v>8</v>
      </c>
      <c r="Q23" s="161" t="s">
        <v>125</v>
      </c>
      <c r="R23" s="70"/>
      <c r="S23" s="28" t="s">
        <v>15</v>
      </c>
      <c r="T23" s="269">
        <v>14</v>
      </c>
      <c r="U23" s="270">
        <v>14</v>
      </c>
      <c r="V23" s="26">
        <f t="shared" si="5"/>
        <v>28.014</v>
      </c>
    </row>
    <row r="24" spans="2:22" ht="12.75">
      <c r="B24" s="186">
        <v>9</v>
      </c>
      <c r="C24" s="205" t="s">
        <v>179</v>
      </c>
      <c r="D24" s="182"/>
      <c r="E24" s="32" t="s">
        <v>195</v>
      </c>
      <c r="F24" s="195">
        <v>14</v>
      </c>
      <c r="G24" s="195">
        <v>14</v>
      </c>
      <c r="H24" s="26">
        <f t="shared" si="3"/>
        <v>28.014</v>
      </c>
      <c r="I24" s="186">
        <v>9</v>
      </c>
      <c r="J24" s="92" t="s">
        <v>63</v>
      </c>
      <c r="K24" s="1"/>
      <c r="L24" s="188" t="s">
        <v>13</v>
      </c>
      <c r="M24" s="367"/>
      <c r="N24" s="367"/>
      <c r="O24" s="190">
        <f t="shared" si="4"/>
        <v>0</v>
      </c>
      <c r="P24" s="186">
        <v>9</v>
      </c>
      <c r="Q24" s="99" t="s">
        <v>64</v>
      </c>
      <c r="R24" s="182"/>
      <c r="S24" s="32" t="s">
        <v>91</v>
      </c>
      <c r="T24" s="271">
        <v>14</v>
      </c>
      <c r="U24" s="272">
        <v>14</v>
      </c>
      <c r="V24" s="26">
        <f t="shared" si="5"/>
        <v>28.014</v>
      </c>
    </row>
    <row r="25" spans="2:22" ht="12.75">
      <c r="B25" s="186">
        <v>10</v>
      </c>
      <c r="C25" s="97" t="s">
        <v>3</v>
      </c>
      <c r="D25" s="244"/>
      <c r="E25" s="245"/>
      <c r="F25" s="195">
        <v>14</v>
      </c>
      <c r="G25" s="195">
        <v>14</v>
      </c>
      <c r="H25" s="190">
        <f t="shared" si="3"/>
        <v>28.014</v>
      </c>
      <c r="I25" s="186">
        <v>10</v>
      </c>
      <c r="J25" s="97" t="s">
        <v>3</v>
      </c>
      <c r="K25" s="244"/>
      <c r="L25" s="245"/>
      <c r="M25" s="368"/>
      <c r="N25" s="368"/>
      <c r="O25" s="190"/>
      <c r="P25" s="186">
        <v>10</v>
      </c>
      <c r="Q25" s="97" t="s">
        <v>3</v>
      </c>
      <c r="R25" s="244"/>
      <c r="S25" s="194"/>
      <c r="T25" s="243">
        <v>14</v>
      </c>
      <c r="U25" s="243">
        <v>14</v>
      </c>
      <c r="V25" s="207">
        <f t="shared" si="5"/>
        <v>28.014</v>
      </c>
    </row>
    <row r="26" spans="5:23" s="158" customFormat="1" ht="6.75" customHeight="1">
      <c r="E26" s="203"/>
      <c r="F26" s="203"/>
      <c r="G26" s="203"/>
      <c r="N26" s="203"/>
      <c r="O26" s="203"/>
      <c r="V26" s="203"/>
      <c r="W26" s="203"/>
    </row>
    <row r="27" spans="1:22" ht="12.75">
      <c r="A27" s="369" t="s">
        <v>255</v>
      </c>
      <c r="B27" s="370"/>
      <c r="C27" s="371"/>
      <c r="M27"/>
      <c r="O27" s="33"/>
      <c r="T27"/>
      <c r="U27"/>
      <c r="V27" s="33"/>
    </row>
    <row r="28" spans="2:21" ht="12.75">
      <c r="B28" s="208" t="s">
        <v>29</v>
      </c>
      <c r="C28" s="209"/>
      <c r="D28" s="210" t="s">
        <v>32</v>
      </c>
      <c r="E28" s="211"/>
      <c r="F28" s="211" t="s">
        <v>17</v>
      </c>
      <c r="G28" s="211"/>
      <c r="H28" s="212"/>
      <c r="I28" s="213" t="s">
        <v>31</v>
      </c>
      <c r="J28" s="213"/>
      <c r="K28" s="210" t="s">
        <v>30</v>
      </c>
      <c r="L28" s="211"/>
      <c r="M28" s="211" t="s">
        <v>17</v>
      </c>
      <c r="N28" s="211"/>
      <c r="O28" s="212"/>
      <c r="P28" s="213" t="s">
        <v>33</v>
      </c>
      <c r="Q28" s="213"/>
      <c r="R28" s="210" t="s">
        <v>97</v>
      </c>
      <c r="S28" s="211"/>
      <c r="T28" s="211" t="s">
        <v>17</v>
      </c>
      <c r="U28" s="211"/>
    </row>
    <row r="29" spans="2:22" ht="12.75">
      <c r="B29" s="186">
        <v>1</v>
      </c>
      <c r="C29" s="91" t="s">
        <v>124</v>
      </c>
      <c r="D29" s="187" t="s">
        <v>240</v>
      </c>
      <c r="E29" s="188" t="s">
        <v>92</v>
      </c>
      <c r="F29" s="235">
        <v>2</v>
      </c>
      <c r="G29" s="235">
        <v>1</v>
      </c>
      <c r="H29" s="190">
        <f aca="true" t="shared" si="6" ref="H29:H38">SUM(F29:G29)+MIN(F29:G29)/1000</f>
        <v>3.001</v>
      </c>
      <c r="I29" s="186">
        <v>1</v>
      </c>
      <c r="J29" s="90" t="s">
        <v>60</v>
      </c>
      <c r="K29" s="187" t="s">
        <v>142</v>
      </c>
      <c r="L29" s="188" t="s">
        <v>61</v>
      </c>
      <c r="M29" s="189">
        <v>1</v>
      </c>
      <c r="N29" s="189">
        <v>1</v>
      </c>
      <c r="O29" s="190">
        <f aca="true" t="shared" si="7" ref="O29:O38">SUM(M29:N29)+MIN(M29:N29)/1000</f>
        <v>2.001</v>
      </c>
      <c r="P29" s="186">
        <v>1</v>
      </c>
      <c r="Q29" s="90" t="s">
        <v>60</v>
      </c>
      <c r="R29" s="1"/>
      <c r="S29" s="188"/>
      <c r="T29" s="366" t="s">
        <v>199</v>
      </c>
      <c r="U29" s="366" t="s">
        <v>199</v>
      </c>
      <c r="V29" s="26">
        <f aca="true" t="shared" si="8" ref="V29:V38">SUM(T29:U29)+MIN(T29:U29)/1000</f>
        <v>0</v>
      </c>
    </row>
    <row r="30" spans="2:22" ht="12.75">
      <c r="B30" s="186">
        <v>2</v>
      </c>
      <c r="C30" s="90" t="s">
        <v>60</v>
      </c>
      <c r="D30" s="187" t="s">
        <v>147</v>
      </c>
      <c r="E30" s="188" t="s">
        <v>61</v>
      </c>
      <c r="F30" s="235">
        <v>1</v>
      </c>
      <c r="G30" s="235">
        <v>3</v>
      </c>
      <c r="H30" s="190">
        <f t="shared" si="6"/>
        <v>4.001</v>
      </c>
      <c r="I30" s="186">
        <v>2</v>
      </c>
      <c r="J30" s="4" t="s">
        <v>34</v>
      </c>
      <c r="K30" s="187" t="s">
        <v>250</v>
      </c>
      <c r="L30" s="188" t="s">
        <v>85</v>
      </c>
      <c r="M30" s="189">
        <v>2</v>
      </c>
      <c r="N30" s="189">
        <v>2</v>
      </c>
      <c r="O30" s="190">
        <f t="shared" si="7"/>
        <v>4.002</v>
      </c>
      <c r="P30" s="186">
        <v>2</v>
      </c>
      <c r="Q30" s="99" t="s">
        <v>64</v>
      </c>
      <c r="R30" s="1"/>
      <c r="S30" s="194"/>
      <c r="T30" s="367"/>
      <c r="U30" s="367"/>
      <c r="V30" s="26">
        <f t="shared" si="8"/>
        <v>0</v>
      </c>
    </row>
    <row r="31" spans="2:22" ht="12.75">
      <c r="B31" s="186">
        <v>3</v>
      </c>
      <c r="C31" s="4" t="s">
        <v>34</v>
      </c>
      <c r="D31" s="1" t="s">
        <v>243</v>
      </c>
      <c r="E31" s="188" t="s">
        <v>85</v>
      </c>
      <c r="F31" s="235">
        <v>3</v>
      </c>
      <c r="G31" s="235">
        <v>2</v>
      </c>
      <c r="H31" s="190">
        <f t="shared" si="6"/>
        <v>5.002</v>
      </c>
      <c r="I31" s="186">
        <v>3</v>
      </c>
      <c r="J31" s="91" t="s">
        <v>124</v>
      </c>
      <c r="K31" s="187" t="s">
        <v>246</v>
      </c>
      <c r="L31" s="188" t="s">
        <v>92</v>
      </c>
      <c r="M31" s="189">
        <v>3</v>
      </c>
      <c r="N31" s="189">
        <v>5</v>
      </c>
      <c r="O31" s="190">
        <f t="shared" si="7"/>
        <v>8.003</v>
      </c>
      <c r="P31" s="186">
        <v>3</v>
      </c>
      <c r="Q31" s="4" t="s">
        <v>34</v>
      </c>
      <c r="R31" s="187"/>
      <c r="S31" s="188"/>
      <c r="T31" s="367"/>
      <c r="U31" s="367"/>
      <c r="V31" s="26">
        <f t="shared" si="8"/>
        <v>0</v>
      </c>
    </row>
    <row r="32" spans="2:22" ht="12.75">
      <c r="B32" s="186">
        <v>4</v>
      </c>
      <c r="C32" s="3" t="s">
        <v>126</v>
      </c>
      <c r="D32" s="187" t="s">
        <v>245</v>
      </c>
      <c r="E32" s="188" t="s">
        <v>12</v>
      </c>
      <c r="F32" s="235">
        <v>4</v>
      </c>
      <c r="G32" s="235">
        <v>4</v>
      </c>
      <c r="H32" s="190">
        <f t="shared" si="6"/>
        <v>8.004</v>
      </c>
      <c r="I32" s="186">
        <v>4</v>
      </c>
      <c r="J32" s="161" t="s">
        <v>125</v>
      </c>
      <c r="K32" s="187" t="s">
        <v>251</v>
      </c>
      <c r="L32" s="188" t="s">
        <v>12</v>
      </c>
      <c r="M32" s="189">
        <v>8</v>
      </c>
      <c r="N32" s="189">
        <v>3</v>
      </c>
      <c r="O32" s="190">
        <f t="shared" si="7"/>
        <v>11.003</v>
      </c>
      <c r="P32" s="186">
        <v>4</v>
      </c>
      <c r="Q32" s="161" t="s">
        <v>125</v>
      </c>
      <c r="R32" s="187"/>
      <c r="S32" s="188"/>
      <c r="T32" s="367"/>
      <c r="U32" s="367"/>
      <c r="V32" s="26">
        <f t="shared" si="8"/>
        <v>0</v>
      </c>
    </row>
    <row r="33" spans="2:22" ht="12.75">
      <c r="B33" s="186">
        <v>5</v>
      </c>
      <c r="C33" s="161" t="s">
        <v>125</v>
      </c>
      <c r="D33" s="187" t="s">
        <v>231</v>
      </c>
      <c r="E33" s="188" t="s">
        <v>13</v>
      </c>
      <c r="F33" s="235">
        <v>6</v>
      </c>
      <c r="G33" s="235">
        <v>5</v>
      </c>
      <c r="H33" s="190">
        <f t="shared" si="6"/>
        <v>11.005</v>
      </c>
      <c r="I33" s="186">
        <v>5</v>
      </c>
      <c r="J33" s="3" t="s">
        <v>126</v>
      </c>
      <c r="K33" s="187" t="s">
        <v>249</v>
      </c>
      <c r="L33" s="188" t="s">
        <v>12</v>
      </c>
      <c r="M33" s="189">
        <v>4</v>
      </c>
      <c r="N33" s="189">
        <v>7</v>
      </c>
      <c r="O33" s="190">
        <f t="shared" si="7"/>
        <v>11.004</v>
      </c>
      <c r="P33" s="186">
        <v>5</v>
      </c>
      <c r="Q33" s="5" t="s">
        <v>5</v>
      </c>
      <c r="R33" s="187"/>
      <c r="S33" s="188"/>
      <c r="T33" s="367"/>
      <c r="U33" s="367"/>
      <c r="V33" s="26">
        <f t="shared" si="8"/>
        <v>0</v>
      </c>
    </row>
    <row r="34" spans="2:22" ht="12.75">
      <c r="B34" s="186">
        <v>6</v>
      </c>
      <c r="C34" s="99" t="s">
        <v>64</v>
      </c>
      <c r="D34" s="187" t="s">
        <v>241</v>
      </c>
      <c r="E34" s="194" t="s">
        <v>91</v>
      </c>
      <c r="F34" s="235">
        <v>5</v>
      </c>
      <c r="G34" s="235">
        <v>6</v>
      </c>
      <c r="H34" s="190">
        <f t="shared" si="6"/>
        <v>11.005</v>
      </c>
      <c r="I34" s="186">
        <v>6</v>
      </c>
      <c r="J34" s="99" t="s">
        <v>64</v>
      </c>
      <c r="K34" s="187" t="s">
        <v>149</v>
      </c>
      <c r="L34" s="194" t="s">
        <v>91</v>
      </c>
      <c r="M34" s="189">
        <v>7</v>
      </c>
      <c r="N34" s="189">
        <v>4</v>
      </c>
      <c r="O34" s="190">
        <f t="shared" si="7"/>
        <v>11.004</v>
      </c>
      <c r="P34" s="186">
        <v>6</v>
      </c>
      <c r="Q34" s="3" t="s">
        <v>126</v>
      </c>
      <c r="R34" s="187"/>
      <c r="S34" s="188"/>
      <c r="T34" s="367"/>
      <c r="U34" s="367"/>
      <c r="V34" s="26">
        <f t="shared" si="8"/>
        <v>0</v>
      </c>
    </row>
    <row r="35" spans="2:22" ht="12.75">
      <c r="B35" s="186">
        <v>7</v>
      </c>
      <c r="C35" s="205" t="s">
        <v>179</v>
      </c>
      <c r="D35" s="70" t="s">
        <v>242</v>
      </c>
      <c r="E35" s="188" t="s">
        <v>86</v>
      </c>
      <c r="F35" s="235">
        <v>7</v>
      </c>
      <c r="G35" s="235">
        <v>7</v>
      </c>
      <c r="H35" s="190">
        <f t="shared" si="6"/>
        <v>14.007</v>
      </c>
      <c r="I35" s="186">
        <v>7</v>
      </c>
      <c r="J35" s="5" t="s">
        <v>5</v>
      </c>
      <c r="K35" s="187" t="s">
        <v>248</v>
      </c>
      <c r="L35" s="188" t="s">
        <v>62</v>
      </c>
      <c r="M35" s="189">
        <v>5</v>
      </c>
      <c r="N35" s="189">
        <v>6</v>
      </c>
      <c r="O35" s="190">
        <f t="shared" si="7"/>
        <v>11.005</v>
      </c>
      <c r="P35" s="186">
        <v>7</v>
      </c>
      <c r="Q35" s="92" t="s">
        <v>63</v>
      </c>
      <c r="R35" s="187"/>
      <c r="S35" s="188"/>
      <c r="T35" s="367"/>
      <c r="U35" s="367"/>
      <c r="V35" s="26">
        <f t="shared" si="8"/>
        <v>0</v>
      </c>
    </row>
    <row r="36" spans="2:22" ht="12.75">
      <c r="B36" s="186">
        <v>8</v>
      </c>
      <c r="C36" s="5" t="s">
        <v>5</v>
      </c>
      <c r="D36" s="187" t="s">
        <v>155</v>
      </c>
      <c r="E36" s="188" t="s">
        <v>85</v>
      </c>
      <c r="F36" s="235">
        <v>8</v>
      </c>
      <c r="G36" s="235">
        <v>8</v>
      </c>
      <c r="H36" s="190">
        <f t="shared" si="6"/>
        <v>16.008</v>
      </c>
      <c r="I36" s="186">
        <v>8</v>
      </c>
      <c r="J36" s="92" t="s">
        <v>63</v>
      </c>
      <c r="K36" s="187" t="s">
        <v>247</v>
      </c>
      <c r="L36" s="188" t="s">
        <v>195</v>
      </c>
      <c r="M36" s="189">
        <v>9</v>
      </c>
      <c r="N36" s="189">
        <v>8</v>
      </c>
      <c r="O36" s="190">
        <f t="shared" si="7"/>
        <v>17.008</v>
      </c>
      <c r="P36" s="186">
        <v>8</v>
      </c>
      <c r="Q36" s="205" t="s">
        <v>179</v>
      </c>
      <c r="R36" s="187"/>
      <c r="S36" s="188"/>
      <c r="T36" s="367"/>
      <c r="U36" s="367"/>
      <c r="V36" s="26">
        <f t="shared" si="8"/>
        <v>0</v>
      </c>
    </row>
    <row r="37" spans="2:22" ht="12.75">
      <c r="B37" s="186">
        <v>9</v>
      </c>
      <c r="C37" s="92" t="s">
        <v>63</v>
      </c>
      <c r="D37" s="187" t="s">
        <v>244</v>
      </c>
      <c r="E37" s="188" t="s">
        <v>195</v>
      </c>
      <c r="F37" s="235">
        <v>9</v>
      </c>
      <c r="G37" s="235">
        <v>8</v>
      </c>
      <c r="H37" s="190">
        <f t="shared" si="6"/>
        <v>17.008</v>
      </c>
      <c r="I37" s="186">
        <v>9</v>
      </c>
      <c r="J37" s="205" t="s">
        <v>179</v>
      </c>
      <c r="K37" s="1"/>
      <c r="L37" s="188" t="s">
        <v>86</v>
      </c>
      <c r="M37" s="192">
        <v>10</v>
      </c>
      <c r="N37" s="192">
        <v>10</v>
      </c>
      <c r="O37" s="190">
        <f t="shared" si="7"/>
        <v>20.01</v>
      </c>
      <c r="P37" s="186">
        <v>9</v>
      </c>
      <c r="Q37" s="91" t="s">
        <v>124</v>
      </c>
      <c r="R37" s="187"/>
      <c r="S37" s="188"/>
      <c r="T37" s="367"/>
      <c r="U37" s="367"/>
      <c r="V37" s="26">
        <f t="shared" si="8"/>
        <v>0</v>
      </c>
    </row>
    <row r="38" spans="2:22" ht="12.75">
      <c r="B38" s="186">
        <v>10</v>
      </c>
      <c r="C38" s="97" t="s">
        <v>3</v>
      </c>
      <c r="D38" s="187"/>
      <c r="E38" s="194"/>
      <c r="F38" s="237">
        <v>14</v>
      </c>
      <c r="G38" s="237">
        <v>14</v>
      </c>
      <c r="H38" s="190">
        <f t="shared" si="6"/>
        <v>28.014</v>
      </c>
      <c r="I38" s="186">
        <v>10</v>
      </c>
      <c r="J38" s="97" t="s">
        <v>3</v>
      </c>
      <c r="K38" s="187"/>
      <c r="L38" s="194"/>
      <c r="M38" s="195">
        <v>14</v>
      </c>
      <c r="N38" s="195">
        <v>14</v>
      </c>
      <c r="O38" s="190">
        <f t="shared" si="7"/>
        <v>28.014</v>
      </c>
      <c r="P38" s="186">
        <v>10</v>
      </c>
      <c r="Q38" s="97" t="s">
        <v>3</v>
      </c>
      <c r="R38" s="187"/>
      <c r="S38" s="194"/>
      <c r="T38" s="368"/>
      <c r="U38" s="368"/>
      <c r="V38" s="207">
        <f t="shared" si="8"/>
        <v>0</v>
      </c>
    </row>
    <row r="39" spans="5:23" s="158" customFormat="1" ht="6.75" customHeight="1">
      <c r="E39" s="203"/>
      <c r="F39" s="203"/>
      <c r="G39" s="203"/>
      <c r="N39" s="203"/>
      <c r="O39" s="203"/>
      <c r="V39" s="203"/>
      <c r="W39" s="203"/>
    </row>
    <row r="40" spans="1:22" ht="12.75">
      <c r="A40" s="369" t="s">
        <v>254</v>
      </c>
      <c r="B40" s="370"/>
      <c r="C40" s="371"/>
      <c r="M40"/>
      <c r="O40" s="33"/>
      <c r="T40"/>
      <c r="U40"/>
      <c r="V40" s="33"/>
    </row>
    <row r="41" spans="2:21" ht="12.75">
      <c r="B41" s="208" t="s">
        <v>29</v>
      </c>
      <c r="C41" s="209"/>
      <c r="D41" s="210" t="s">
        <v>30</v>
      </c>
      <c r="E41" s="211"/>
      <c r="F41" s="211" t="s">
        <v>17</v>
      </c>
      <c r="G41" s="211"/>
      <c r="H41" s="212"/>
      <c r="I41" s="213" t="s">
        <v>31</v>
      </c>
      <c r="J41" s="213"/>
      <c r="K41" s="210" t="s">
        <v>32</v>
      </c>
      <c r="L41" s="211"/>
      <c r="M41" s="211" t="s">
        <v>17</v>
      </c>
      <c r="N41" s="211"/>
      <c r="O41" s="212"/>
      <c r="P41" s="213" t="s">
        <v>33</v>
      </c>
      <c r="Q41" s="213"/>
      <c r="R41" s="210" t="s">
        <v>97</v>
      </c>
      <c r="S41" s="211"/>
      <c r="T41" s="211" t="s">
        <v>17</v>
      </c>
      <c r="U41" s="211"/>
    </row>
    <row r="42" spans="2:22" ht="12.75" customHeight="1">
      <c r="B42" s="186">
        <v>1</v>
      </c>
      <c r="C42" s="91" t="s">
        <v>124</v>
      </c>
      <c r="D42" s="187" t="s">
        <v>261</v>
      </c>
      <c r="E42" s="188" t="s">
        <v>15</v>
      </c>
      <c r="F42" s="235">
        <v>1</v>
      </c>
      <c r="G42" s="235">
        <v>1</v>
      </c>
      <c r="H42" s="190">
        <f aca="true" t="shared" si="9" ref="H42:H51">SUM(F42:G42)+MIN(F42:G42)/1000</f>
        <v>2.001</v>
      </c>
      <c r="I42" s="186">
        <v>1</v>
      </c>
      <c r="J42" s="91" t="s">
        <v>124</v>
      </c>
      <c r="K42" s="187" t="s">
        <v>205</v>
      </c>
      <c r="L42" s="188" t="s">
        <v>15</v>
      </c>
      <c r="M42" s="189">
        <v>1</v>
      </c>
      <c r="N42" s="189">
        <v>3</v>
      </c>
      <c r="O42" s="190">
        <f aca="true" t="shared" si="10" ref="O42:O51">SUM(M42:N42)+MIN(M42:N42)/1000</f>
        <v>4.001</v>
      </c>
      <c r="P42" s="186">
        <v>1</v>
      </c>
      <c r="Q42" s="4" t="s">
        <v>34</v>
      </c>
      <c r="R42" s="1" t="s">
        <v>233</v>
      </c>
      <c r="S42" s="188" t="s">
        <v>62</v>
      </c>
      <c r="T42" s="189">
        <v>1</v>
      </c>
      <c r="U42" s="189">
        <v>2</v>
      </c>
      <c r="V42" s="26">
        <f aca="true" t="shared" si="11" ref="V42:V51">SUM(T42:U42)+MIN(T42:U42)/1000</f>
        <v>3.001</v>
      </c>
    </row>
    <row r="43" spans="2:22" ht="12.75">
      <c r="B43" s="186">
        <v>2</v>
      </c>
      <c r="C43" s="161" t="s">
        <v>125</v>
      </c>
      <c r="D43" s="187" t="s">
        <v>227</v>
      </c>
      <c r="E43" s="188" t="s">
        <v>12</v>
      </c>
      <c r="F43" s="235">
        <v>2</v>
      </c>
      <c r="G43" s="235">
        <v>3</v>
      </c>
      <c r="H43" s="190">
        <f t="shared" si="9"/>
        <v>5.002</v>
      </c>
      <c r="I43" s="186">
        <v>2</v>
      </c>
      <c r="J43" s="4" t="s">
        <v>34</v>
      </c>
      <c r="K43" s="187" t="s">
        <v>262</v>
      </c>
      <c r="L43" s="188" t="s">
        <v>62</v>
      </c>
      <c r="M43" s="189">
        <v>2</v>
      </c>
      <c r="N43" s="189">
        <v>2</v>
      </c>
      <c r="O43" s="190">
        <f t="shared" si="10"/>
        <v>4.002</v>
      </c>
      <c r="P43" s="186">
        <v>2</v>
      </c>
      <c r="Q43" s="5" t="s">
        <v>5</v>
      </c>
      <c r="R43" s="1" t="s">
        <v>235</v>
      </c>
      <c r="S43" s="188" t="s">
        <v>61</v>
      </c>
      <c r="T43" s="189">
        <v>5</v>
      </c>
      <c r="U43" s="189">
        <v>1</v>
      </c>
      <c r="V43" s="26">
        <f t="shared" si="11"/>
        <v>6.001</v>
      </c>
    </row>
    <row r="44" spans="2:22" ht="12.75">
      <c r="B44" s="186">
        <v>3</v>
      </c>
      <c r="C44" s="99" t="s">
        <v>64</v>
      </c>
      <c r="D44" s="187" t="s">
        <v>228</v>
      </c>
      <c r="E44" s="194" t="s">
        <v>91</v>
      </c>
      <c r="F44" s="235">
        <v>3</v>
      </c>
      <c r="G44" s="235">
        <v>2</v>
      </c>
      <c r="H44" s="190">
        <f t="shared" si="9"/>
        <v>5.002</v>
      </c>
      <c r="I44" s="186">
        <v>3</v>
      </c>
      <c r="J44" s="90" t="s">
        <v>60</v>
      </c>
      <c r="K44" s="187" t="s">
        <v>201</v>
      </c>
      <c r="L44" s="188" t="s">
        <v>92</v>
      </c>
      <c r="M44" s="189">
        <v>4</v>
      </c>
      <c r="N44" s="189">
        <v>1</v>
      </c>
      <c r="O44" s="190">
        <f t="shared" si="10"/>
        <v>5.001</v>
      </c>
      <c r="P44" s="186">
        <v>3</v>
      </c>
      <c r="Q44" s="99" t="s">
        <v>64</v>
      </c>
      <c r="R44" s="187" t="s">
        <v>149</v>
      </c>
      <c r="S44" s="194" t="s">
        <v>91</v>
      </c>
      <c r="T44" s="189">
        <v>2</v>
      </c>
      <c r="U44" s="189">
        <v>4</v>
      </c>
      <c r="V44" s="26">
        <f t="shared" si="11"/>
        <v>6.002</v>
      </c>
    </row>
    <row r="45" spans="2:22" ht="12.75">
      <c r="B45" s="186">
        <v>4</v>
      </c>
      <c r="C45" s="5" t="s">
        <v>5</v>
      </c>
      <c r="D45" s="187" t="s">
        <v>155</v>
      </c>
      <c r="E45" s="188" t="s">
        <v>61</v>
      </c>
      <c r="F45" s="235">
        <v>5</v>
      </c>
      <c r="G45" s="235">
        <v>4</v>
      </c>
      <c r="H45" s="190">
        <f t="shared" si="9"/>
        <v>9.004</v>
      </c>
      <c r="I45" s="186">
        <v>4</v>
      </c>
      <c r="J45" s="99" t="s">
        <v>64</v>
      </c>
      <c r="K45" s="187" t="s">
        <v>215</v>
      </c>
      <c r="L45" s="194" t="s">
        <v>91</v>
      </c>
      <c r="M45" s="189">
        <v>3</v>
      </c>
      <c r="N45" s="189">
        <v>4</v>
      </c>
      <c r="O45" s="190">
        <f t="shared" si="10"/>
        <v>7.003</v>
      </c>
      <c r="P45" s="186">
        <v>4</v>
      </c>
      <c r="Q45" s="90" t="s">
        <v>60</v>
      </c>
      <c r="R45" s="187" t="s">
        <v>232</v>
      </c>
      <c r="S45" s="188" t="s">
        <v>92</v>
      </c>
      <c r="T45" s="189">
        <v>4</v>
      </c>
      <c r="U45" s="189">
        <v>6</v>
      </c>
      <c r="V45" s="26">
        <f t="shared" si="11"/>
        <v>10.004</v>
      </c>
    </row>
    <row r="46" spans="2:22" ht="12.75">
      <c r="B46" s="186">
        <v>5</v>
      </c>
      <c r="C46" s="90" t="s">
        <v>60</v>
      </c>
      <c r="D46" s="187" t="s">
        <v>226</v>
      </c>
      <c r="E46" s="188" t="s">
        <v>92</v>
      </c>
      <c r="F46" s="235">
        <v>6</v>
      </c>
      <c r="G46" s="235">
        <v>5</v>
      </c>
      <c r="H46" s="190">
        <f t="shared" si="9"/>
        <v>11.005</v>
      </c>
      <c r="I46" s="186">
        <v>5</v>
      </c>
      <c r="J46" s="5" t="s">
        <v>5</v>
      </c>
      <c r="K46" s="187" t="s">
        <v>229</v>
      </c>
      <c r="L46" s="188" t="s">
        <v>61</v>
      </c>
      <c r="M46" s="189">
        <v>5</v>
      </c>
      <c r="N46" s="189">
        <v>5</v>
      </c>
      <c r="O46" s="190">
        <f t="shared" si="10"/>
        <v>10.005</v>
      </c>
      <c r="P46" s="186">
        <v>5</v>
      </c>
      <c r="Q46" s="92" t="s">
        <v>63</v>
      </c>
      <c r="R46" s="187" t="s">
        <v>237</v>
      </c>
      <c r="S46" s="188" t="s">
        <v>102</v>
      </c>
      <c r="T46" s="189">
        <v>6</v>
      </c>
      <c r="U46" s="189">
        <v>6</v>
      </c>
      <c r="V46" s="26">
        <f t="shared" si="11"/>
        <v>12.006</v>
      </c>
    </row>
    <row r="47" spans="2:22" ht="12.75">
      <c r="B47" s="186">
        <v>6</v>
      </c>
      <c r="C47" s="92" t="s">
        <v>63</v>
      </c>
      <c r="D47" s="187" t="s">
        <v>260</v>
      </c>
      <c r="E47" s="188" t="s">
        <v>102</v>
      </c>
      <c r="F47" s="235">
        <v>7</v>
      </c>
      <c r="G47" s="235">
        <v>6</v>
      </c>
      <c r="H47" s="190">
        <f t="shared" si="9"/>
        <v>13.006</v>
      </c>
      <c r="I47" s="186">
        <v>6</v>
      </c>
      <c r="J47" s="92" t="s">
        <v>63</v>
      </c>
      <c r="K47" s="187" t="s">
        <v>207</v>
      </c>
      <c r="L47" s="188" t="s">
        <v>102</v>
      </c>
      <c r="M47" s="189">
        <v>6</v>
      </c>
      <c r="N47" s="189">
        <v>7</v>
      </c>
      <c r="O47" s="190">
        <f t="shared" si="10"/>
        <v>13.006</v>
      </c>
      <c r="P47" s="186">
        <v>6</v>
      </c>
      <c r="Q47" s="3" t="s">
        <v>126</v>
      </c>
      <c r="R47" s="187" t="s">
        <v>236</v>
      </c>
      <c r="S47" s="188" t="s">
        <v>195</v>
      </c>
      <c r="T47" s="189">
        <v>8</v>
      </c>
      <c r="U47" s="189">
        <v>7</v>
      </c>
      <c r="V47" s="26">
        <f t="shared" si="11"/>
        <v>15.007</v>
      </c>
    </row>
    <row r="48" spans="2:22" ht="12.75">
      <c r="B48" s="186">
        <v>7</v>
      </c>
      <c r="C48" s="4" t="s">
        <v>34</v>
      </c>
      <c r="D48" s="70" t="s">
        <v>225</v>
      </c>
      <c r="E48" s="188" t="s">
        <v>62</v>
      </c>
      <c r="F48" s="235">
        <v>4</v>
      </c>
      <c r="G48" s="236">
        <v>15</v>
      </c>
      <c r="H48" s="190">
        <f t="shared" si="9"/>
        <v>19.004</v>
      </c>
      <c r="I48" s="186">
        <v>7</v>
      </c>
      <c r="J48" s="205" t="s">
        <v>179</v>
      </c>
      <c r="K48" s="187" t="s">
        <v>230</v>
      </c>
      <c r="L48" s="188" t="s">
        <v>85</v>
      </c>
      <c r="M48" s="189">
        <v>8</v>
      </c>
      <c r="N48" s="189">
        <v>6</v>
      </c>
      <c r="O48" s="190">
        <f t="shared" si="10"/>
        <v>14.006</v>
      </c>
      <c r="P48" s="186">
        <v>7</v>
      </c>
      <c r="Q48" s="205" t="s">
        <v>179</v>
      </c>
      <c r="R48" s="187" t="s">
        <v>267</v>
      </c>
      <c r="S48" s="188" t="s">
        <v>62</v>
      </c>
      <c r="T48" s="189">
        <v>7</v>
      </c>
      <c r="U48" s="234">
        <v>10</v>
      </c>
      <c r="V48" s="26">
        <f t="shared" si="11"/>
        <v>17.007</v>
      </c>
    </row>
    <row r="49" spans="2:22" ht="12.75">
      <c r="B49" s="186">
        <v>8</v>
      </c>
      <c r="C49" s="205" t="s">
        <v>179</v>
      </c>
      <c r="D49" s="187"/>
      <c r="E49" s="188" t="s">
        <v>85</v>
      </c>
      <c r="F49" s="237">
        <v>14</v>
      </c>
      <c r="G49" s="237">
        <v>14</v>
      </c>
      <c r="H49" s="190">
        <f t="shared" si="9"/>
        <v>28.014</v>
      </c>
      <c r="I49" s="186">
        <v>8</v>
      </c>
      <c r="J49" s="161" t="s">
        <v>125</v>
      </c>
      <c r="K49" s="187" t="s">
        <v>231</v>
      </c>
      <c r="L49" s="188" t="s">
        <v>12</v>
      </c>
      <c r="M49" s="189">
        <v>7</v>
      </c>
      <c r="N49" s="189">
        <v>8</v>
      </c>
      <c r="O49" s="190">
        <f t="shared" si="10"/>
        <v>15.007</v>
      </c>
      <c r="P49" s="186">
        <v>8</v>
      </c>
      <c r="Q49" s="161" t="s">
        <v>125</v>
      </c>
      <c r="R49" s="187" t="s">
        <v>234</v>
      </c>
      <c r="S49" s="188" t="s">
        <v>12</v>
      </c>
      <c r="T49" s="189">
        <v>9</v>
      </c>
      <c r="U49" s="189">
        <v>8</v>
      </c>
      <c r="V49" s="26">
        <f t="shared" si="11"/>
        <v>17.008</v>
      </c>
    </row>
    <row r="50" spans="2:22" ht="12.75">
      <c r="B50" s="186">
        <v>9</v>
      </c>
      <c r="C50" s="3" t="s">
        <v>126</v>
      </c>
      <c r="D50" s="187"/>
      <c r="E50" s="188" t="s">
        <v>195</v>
      </c>
      <c r="F50" s="237">
        <v>14</v>
      </c>
      <c r="G50" s="237">
        <v>14</v>
      </c>
      <c r="H50" s="190">
        <f t="shared" si="9"/>
        <v>28.014</v>
      </c>
      <c r="I50" s="186">
        <v>9</v>
      </c>
      <c r="J50" s="3" t="s">
        <v>126</v>
      </c>
      <c r="K50" s="187" t="s">
        <v>204</v>
      </c>
      <c r="L50" s="188" t="s">
        <v>195</v>
      </c>
      <c r="M50" s="234">
        <v>10</v>
      </c>
      <c r="N50" s="192">
        <v>10</v>
      </c>
      <c r="O50" s="190">
        <f t="shared" si="10"/>
        <v>20.01</v>
      </c>
      <c r="P50" s="186">
        <v>9</v>
      </c>
      <c r="Q50" s="91" t="s">
        <v>124</v>
      </c>
      <c r="R50" s="187" t="s">
        <v>213</v>
      </c>
      <c r="S50" s="188" t="s">
        <v>14</v>
      </c>
      <c r="T50" s="189">
        <v>8</v>
      </c>
      <c r="U50" s="189">
        <v>9</v>
      </c>
      <c r="V50" s="26">
        <f t="shared" si="11"/>
        <v>17.008</v>
      </c>
    </row>
    <row r="51" spans="2:22" ht="12.75">
      <c r="B51" s="186">
        <v>10</v>
      </c>
      <c r="C51" s="97" t="s">
        <v>3</v>
      </c>
      <c r="D51" s="187"/>
      <c r="E51" s="194"/>
      <c r="F51" s="237">
        <v>14</v>
      </c>
      <c r="G51" s="237">
        <v>14</v>
      </c>
      <c r="H51" s="190">
        <f t="shared" si="9"/>
        <v>28.014</v>
      </c>
      <c r="I51" s="186">
        <v>10</v>
      </c>
      <c r="J51" s="97" t="s">
        <v>3</v>
      </c>
      <c r="K51" s="187"/>
      <c r="L51" s="194"/>
      <c r="M51" s="195">
        <v>14</v>
      </c>
      <c r="N51" s="195">
        <v>14</v>
      </c>
      <c r="O51" s="190">
        <f t="shared" si="10"/>
        <v>28.014</v>
      </c>
      <c r="P51" s="186">
        <v>10</v>
      </c>
      <c r="Q51" s="97" t="s">
        <v>3</v>
      </c>
      <c r="R51" s="187"/>
      <c r="S51" s="194"/>
      <c r="T51" s="195">
        <v>14</v>
      </c>
      <c r="U51" s="195">
        <v>14</v>
      </c>
      <c r="V51" s="207">
        <f t="shared" si="11"/>
        <v>28.014</v>
      </c>
    </row>
    <row r="52" spans="5:23" s="158" customFormat="1" ht="6.75" customHeight="1">
      <c r="E52" s="203"/>
      <c r="F52" s="203"/>
      <c r="G52" s="203"/>
      <c r="N52" s="203"/>
      <c r="O52" s="203"/>
      <c r="V52" s="203"/>
      <c r="W52" s="203"/>
    </row>
    <row r="53" spans="1:22" ht="12.75">
      <c r="A53" s="369" t="s">
        <v>224</v>
      </c>
      <c r="B53" s="370"/>
      <c r="C53" s="371"/>
      <c r="M53"/>
      <c r="O53" s="33"/>
      <c r="T53"/>
      <c r="U53"/>
      <c r="V53" s="33"/>
    </row>
    <row r="54" spans="2:21" ht="12.75">
      <c r="B54" s="208" t="s">
        <v>29</v>
      </c>
      <c r="C54" s="209"/>
      <c r="D54" s="210" t="s">
        <v>97</v>
      </c>
      <c r="E54" s="211"/>
      <c r="F54" s="211" t="s">
        <v>17</v>
      </c>
      <c r="G54" s="211"/>
      <c r="H54" s="212"/>
      <c r="I54" s="213" t="s">
        <v>31</v>
      </c>
      <c r="J54" s="213"/>
      <c r="K54" s="210" t="s">
        <v>32</v>
      </c>
      <c r="L54" s="211"/>
      <c r="M54" s="211" t="s">
        <v>17</v>
      </c>
      <c r="N54" s="211"/>
      <c r="O54" s="212"/>
      <c r="P54" s="213" t="s">
        <v>33</v>
      </c>
      <c r="Q54" s="213"/>
      <c r="R54" s="210" t="s">
        <v>30</v>
      </c>
      <c r="S54" s="211"/>
      <c r="T54" s="211" t="s">
        <v>17</v>
      </c>
      <c r="U54" s="211"/>
    </row>
    <row r="55" spans="2:22" ht="12.75">
      <c r="B55" s="186">
        <v>1</v>
      </c>
      <c r="C55" s="91" t="s">
        <v>124</v>
      </c>
      <c r="D55" s="187" t="s">
        <v>205</v>
      </c>
      <c r="E55" s="188" t="s">
        <v>14</v>
      </c>
      <c r="F55" s="366" t="s">
        <v>199</v>
      </c>
      <c r="G55" s="366" t="s">
        <v>199</v>
      </c>
      <c r="H55" s="190">
        <f aca="true" t="shared" si="12" ref="H55:H64">SUM(F55:G55)+MIN(F55:G55)/1000</f>
        <v>0</v>
      </c>
      <c r="I55" s="186">
        <v>1</v>
      </c>
      <c r="J55" s="91" t="s">
        <v>124</v>
      </c>
      <c r="K55" s="187" t="s">
        <v>206</v>
      </c>
      <c r="L55" s="188" t="s">
        <v>14</v>
      </c>
      <c r="M55" s="189">
        <v>3</v>
      </c>
      <c r="N55" s="189">
        <v>1</v>
      </c>
      <c r="O55" s="190">
        <f aca="true" t="shared" si="13" ref="O55:O64">SUM(M55:N55)+MIN(M55:N55)/1000</f>
        <v>4.001</v>
      </c>
      <c r="P55" s="186">
        <v>1</v>
      </c>
      <c r="Q55" s="90" t="s">
        <v>60</v>
      </c>
      <c r="R55" s="1" t="s">
        <v>147</v>
      </c>
      <c r="S55" s="188" t="s">
        <v>15</v>
      </c>
      <c r="T55" s="189">
        <v>1</v>
      </c>
      <c r="U55" s="189">
        <v>1</v>
      </c>
      <c r="V55" s="26">
        <f aca="true" t="shared" si="14" ref="V55:V64">SUM(T55:U55)+MIN(T55:U55)/1000</f>
        <v>2.001</v>
      </c>
    </row>
    <row r="56" spans="2:22" ht="12.75">
      <c r="B56" s="186">
        <v>2</v>
      </c>
      <c r="C56" s="4" t="s">
        <v>34</v>
      </c>
      <c r="D56" s="187" t="s">
        <v>200</v>
      </c>
      <c r="E56" s="188" t="s">
        <v>61</v>
      </c>
      <c r="F56" s="367"/>
      <c r="G56" s="367"/>
      <c r="H56" s="190">
        <f t="shared" si="12"/>
        <v>0</v>
      </c>
      <c r="I56" s="186">
        <v>2</v>
      </c>
      <c r="J56" s="92" t="s">
        <v>63</v>
      </c>
      <c r="K56" s="187" t="s">
        <v>207</v>
      </c>
      <c r="L56" s="188" t="s">
        <v>86</v>
      </c>
      <c r="M56" s="189">
        <v>4</v>
      </c>
      <c r="N56" s="189">
        <v>2</v>
      </c>
      <c r="O56" s="190">
        <f t="shared" si="13"/>
        <v>6.002</v>
      </c>
      <c r="P56" s="186">
        <v>2</v>
      </c>
      <c r="Q56" s="99" t="s">
        <v>64</v>
      </c>
      <c r="R56" s="187" t="s">
        <v>215</v>
      </c>
      <c r="S56" s="194" t="s">
        <v>91</v>
      </c>
      <c r="T56" s="189">
        <v>2</v>
      </c>
      <c r="U56" s="189">
        <v>3</v>
      </c>
      <c r="V56" s="26">
        <f t="shared" si="14"/>
        <v>5.002</v>
      </c>
    </row>
    <row r="57" spans="2:22" ht="12.75">
      <c r="B57" s="186">
        <v>3</v>
      </c>
      <c r="C57" s="90" t="s">
        <v>60</v>
      </c>
      <c r="D57" s="187" t="s">
        <v>201</v>
      </c>
      <c r="E57" s="188" t="s">
        <v>15</v>
      </c>
      <c r="F57" s="367"/>
      <c r="G57" s="367"/>
      <c r="H57" s="190">
        <f t="shared" si="12"/>
        <v>0</v>
      </c>
      <c r="I57" s="186">
        <v>3</v>
      </c>
      <c r="J57" s="90" t="s">
        <v>60</v>
      </c>
      <c r="K57" s="187" t="s">
        <v>142</v>
      </c>
      <c r="L57" s="188" t="s">
        <v>15</v>
      </c>
      <c r="M57" s="189">
        <v>2</v>
      </c>
      <c r="N57" s="189">
        <v>5</v>
      </c>
      <c r="O57" s="190">
        <f t="shared" si="13"/>
        <v>7.002</v>
      </c>
      <c r="P57" s="186">
        <v>3</v>
      </c>
      <c r="Q57" s="4" t="s">
        <v>34</v>
      </c>
      <c r="R57" s="187" t="s">
        <v>217</v>
      </c>
      <c r="S57" s="188" t="s">
        <v>61</v>
      </c>
      <c r="T57" s="189">
        <v>3</v>
      </c>
      <c r="U57" s="189">
        <v>5</v>
      </c>
      <c r="V57" s="26">
        <f t="shared" si="14"/>
        <v>8.003</v>
      </c>
    </row>
    <row r="58" spans="2:22" ht="12.75">
      <c r="B58" s="186">
        <v>4</v>
      </c>
      <c r="C58" s="205" t="s">
        <v>179</v>
      </c>
      <c r="D58" s="187" t="s">
        <v>202</v>
      </c>
      <c r="E58" s="188" t="s">
        <v>62</v>
      </c>
      <c r="F58" s="367"/>
      <c r="G58" s="367"/>
      <c r="H58" s="190">
        <f t="shared" si="12"/>
        <v>0</v>
      </c>
      <c r="I58" s="186">
        <v>4</v>
      </c>
      <c r="J58" s="5" t="s">
        <v>5</v>
      </c>
      <c r="K58" s="187" t="s">
        <v>223</v>
      </c>
      <c r="L58" s="188" t="s">
        <v>173</v>
      </c>
      <c r="M58" s="189">
        <v>1</v>
      </c>
      <c r="N58" s="189">
        <v>8</v>
      </c>
      <c r="O58" s="190">
        <f t="shared" si="13"/>
        <v>9.001</v>
      </c>
      <c r="P58" s="186">
        <v>4</v>
      </c>
      <c r="Q58" s="161" t="s">
        <v>125</v>
      </c>
      <c r="R58" s="70" t="s">
        <v>218</v>
      </c>
      <c r="S58" s="188" t="s">
        <v>195</v>
      </c>
      <c r="T58" s="189">
        <v>7</v>
      </c>
      <c r="U58" s="189">
        <v>2</v>
      </c>
      <c r="V58" s="26">
        <f t="shared" si="14"/>
        <v>9.002</v>
      </c>
    </row>
    <row r="59" spans="2:22" ht="12.75">
      <c r="B59" s="186">
        <v>5</v>
      </c>
      <c r="C59" s="92" t="s">
        <v>63</v>
      </c>
      <c r="D59" s="187" t="s">
        <v>203</v>
      </c>
      <c r="E59" s="188" t="s">
        <v>86</v>
      </c>
      <c r="F59" s="367"/>
      <c r="G59" s="367"/>
      <c r="H59" s="190">
        <f t="shared" si="12"/>
        <v>0</v>
      </c>
      <c r="I59" s="186">
        <v>5</v>
      </c>
      <c r="J59" s="3" t="s">
        <v>126</v>
      </c>
      <c r="K59" s="1" t="s">
        <v>208</v>
      </c>
      <c r="L59" s="188" t="s">
        <v>102</v>
      </c>
      <c r="M59" s="189">
        <v>6</v>
      </c>
      <c r="N59" s="189">
        <v>3</v>
      </c>
      <c r="O59" s="190">
        <f t="shared" si="13"/>
        <v>9.003</v>
      </c>
      <c r="P59" s="186">
        <v>5</v>
      </c>
      <c r="Q59" s="5" t="s">
        <v>5</v>
      </c>
      <c r="R59" s="70" t="s">
        <v>155</v>
      </c>
      <c r="S59" s="188" t="s">
        <v>173</v>
      </c>
      <c r="T59" s="189">
        <v>5</v>
      </c>
      <c r="U59" s="189">
        <v>4</v>
      </c>
      <c r="V59" s="26">
        <f t="shared" si="14"/>
        <v>9.004</v>
      </c>
    </row>
    <row r="60" spans="2:22" ht="12.75">
      <c r="B60" s="186">
        <v>6</v>
      </c>
      <c r="C60" s="3" t="s">
        <v>126</v>
      </c>
      <c r="D60" s="187" t="s">
        <v>204</v>
      </c>
      <c r="E60" s="188" t="s">
        <v>102</v>
      </c>
      <c r="F60" s="367"/>
      <c r="G60" s="367"/>
      <c r="H60" s="190">
        <f t="shared" si="12"/>
        <v>0</v>
      </c>
      <c r="I60" s="186">
        <v>6</v>
      </c>
      <c r="J60" s="205" t="s">
        <v>179</v>
      </c>
      <c r="K60" s="187" t="s">
        <v>214</v>
      </c>
      <c r="L60" s="188" t="s">
        <v>62</v>
      </c>
      <c r="M60" s="189">
        <v>7</v>
      </c>
      <c r="N60" s="189">
        <v>4</v>
      </c>
      <c r="O60" s="190">
        <f t="shared" si="13"/>
        <v>11.004</v>
      </c>
      <c r="P60" s="186">
        <v>6</v>
      </c>
      <c r="Q60" s="3" t="s">
        <v>126</v>
      </c>
      <c r="R60" s="187" t="s">
        <v>211</v>
      </c>
      <c r="S60" s="188" t="s">
        <v>102</v>
      </c>
      <c r="T60" s="189">
        <v>4</v>
      </c>
      <c r="U60" s="189">
        <v>7</v>
      </c>
      <c r="V60" s="26">
        <f t="shared" si="14"/>
        <v>11.004</v>
      </c>
    </row>
    <row r="61" spans="2:22" ht="12.75">
      <c r="B61" s="186">
        <v>7</v>
      </c>
      <c r="C61" s="5" t="s">
        <v>5</v>
      </c>
      <c r="D61" s="187" t="s">
        <v>186</v>
      </c>
      <c r="E61" s="188" t="s">
        <v>173</v>
      </c>
      <c r="F61" s="367"/>
      <c r="G61" s="367"/>
      <c r="H61" s="190">
        <f t="shared" si="12"/>
        <v>0</v>
      </c>
      <c r="I61" s="186">
        <v>7</v>
      </c>
      <c r="J61" s="4" t="s">
        <v>34</v>
      </c>
      <c r="K61" s="187" t="s">
        <v>216</v>
      </c>
      <c r="L61" s="188" t="s">
        <v>61</v>
      </c>
      <c r="M61" s="189">
        <v>5</v>
      </c>
      <c r="N61" s="189">
        <v>6</v>
      </c>
      <c r="O61" s="190">
        <f t="shared" si="13"/>
        <v>11.005</v>
      </c>
      <c r="P61" s="186">
        <v>7</v>
      </c>
      <c r="Q61" s="92" t="s">
        <v>63</v>
      </c>
      <c r="R61" s="187" t="s">
        <v>159</v>
      </c>
      <c r="S61" s="188" t="s">
        <v>86</v>
      </c>
      <c r="T61" s="189">
        <v>6</v>
      </c>
      <c r="U61" s="189">
        <v>6</v>
      </c>
      <c r="V61" s="26">
        <f t="shared" si="14"/>
        <v>12.006</v>
      </c>
    </row>
    <row r="62" spans="2:22" ht="12.75">
      <c r="B62" s="186">
        <v>8</v>
      </c>
      <c r="C62" s="161" t="s">
        <v>125</v>
      </c>
      <c r="D62" s="187" t="s">
        <v>166</v>
      </c>
      <c r="E62" s="188" t="s">
        <v>195</v>
      </c>
      <c r="F62" s="367"/>
      <c r="G62" s="367"/>
      <c r="H62" s="190">
        <f t="shared" si="12"/>
        <v>0</v>
      </c>
      <c r="I62" s="186">
        <v>8</v>
      </c>
      <c r="J62" s="161" t="s">
        <v>125</v>
      </c>
      <c r="K62" s="187" t="s">
        <v>210</v>
      </c>
      <c r="L62" s="188" t="s">
        <v>195</v>
      </c>
      <c r="M62" s="189">
        <v>9</v>
      </c>
      <c r="N62" s="189">
        <v>7</v>
      </c>
      <c r="O62" s="190">
        <f t="shared" si="13"/>
        <v>16.007</v>
      </c>
      <c r="P62" s="186">
        <v>8</v>
      </c>
      <c r="Q62" s="205" t="s">
        <v>179</v>
      </c>
      <c r="R62" s="187" t="s">
        <v>212</v>
      </c>
      <c r="S62" s="188" t="s">
        <v>62</v>
      </c>
      <c r="T62" s="189">
        <v>9</v>
      </c>
      <c r="U62" s="189">
        <v>8</v>
      </c>
      <c r="V62" s="26">
        <f t="shared" si="14"/>
        <v>17.008</v>
      </c>
    </row>
    <row r="63" spans="2:22" ht="12.75">
      <c r="B63" s="186">
        <v>9</v>
      </c>
      <c r="C63" s="97" t="s">
        <v>3</v>
      </c>
      <c r="D63" s="187"/>
      <c r="E63" s="194" t="s">
        <v>85</v>
      </c>
      <c r="F63" s="367"/>
      <c r="G63" s="367"/>
      <c r="H63" s="190">
        <f t="shared" si="12"/>
        <v>0</v>
      </c>
      <c r="I63" s="186">
        <v>9</v>
      </c>
      <c r="J63" s="99" t="s">
        <v>64</v>
      </c>
      <c r="K63" s="187" t="s">
        <v>209</v>
      </c>
      <c r="L63" s="194" t="s">
        <v>91</v>
      </c>
      <c r="M63" s="189">
        <v>8</v>
      </c>
      <c r="N63" s="189">
        <v>9</v>
      </c>
      <c r="O63" s="190">
        <f t="shared" si="13"/>
        <v>17.008</v>
      </c>
      <c r="P63" s="186">
        <v>9</v>
      </c>
      <c r="Q63" s="91" t="s">
        <v>124</v>
      </c>
      <c r="R63" s="187" t="s">
        <v>213</v>
      </c>
      <c r="S63" s="188" t="s">
        <v>14</v>
      </c>
      <c r="T63" s="189">
        <v>8</v>
      </c>
      <c r="U63" s="189">
        <v>9</v>
      </c>
      <c r="V63" s="26">
        <f t="shared" si="14"/>
        <v>17.008</v>
      </c>
    </row>
    <row r="64" spans="2:22" ht="12.75">
      <c r="B64" s="186">
        <v>10</v>
      </c>
      <c r="C64" s="99" t="s">
        <v>64</v>
      </c>
      <c r="D64" s="187"/>
      <c r="E64" s="194" t="s">
        <v>91</v>
      </c>
      <c r="F64" s="368"/>
      <c r="G64" s="368"/>
      <c r="H64" s="190">
        <f t="shared" si="12"/>
        <v>0</v>
      </c>
      <c r="I64" s="186">
        <v>10</v>
      </c>
      <c r="J64" s="97" t="s">
        <v>3</v>
      </c>
      <c r="K64" s="187"/>
      <c r="L64" s="194"/>
      <c r="M64" s="195">
        <v>14</v>
      </c>
      <c r="N64" s="195">
        <v>14</v>
      </c>
      <c r="O64" s="190">
        <f t="shared" si="13"/>
        <v>28.014</v>
      </c>
      <c r="P64" s="186">
        <v>10</v>
      </c>
      <c r="Q64" s="97" t="s">
        <v>3</v>
      </c>
      <c r="R64" s="187"/>
      <c r="S64" s="194"/>
      <c r="T64" s="195">
        <v>14</v>
      </c>
      <c r="U64" s="195">
        <v>14</v>
      </c>
      <c r="V64" s="207">
        <f t="shared" si="14"/>
        <v>28.014</v>
      </c>
    </row>
    <row r="65" spans="5:23" s="158" customFormat="1" ht="6.75" customHeight="1">
      <c r="E65" s="203"/>
      <c r="F65" s="203"/>
      <c r="G65" s="203"/>
      <c r="N65" s="203"/>
      <c r="O65" s="203"/>
      <c r="V65" s="203"/>
      <c r="W65" s="203"/>
    </row>
    <row r="66" spans="1:23" ht="12.75">
      <c r="A66" s="197" t="s">
        <v>188</v>
      </c>
      <c r="B66" s="198"/>
      <c r="C66" s="199"/>
      <c r="M66"/>
      <c r="O66" s="33"/>
      <c r="T66"/>
      <c r="U66"/>
      <c r="V66" s="33"/>
      <c r="W66" s="33"/>
    </row>
    <row r="67" spans="1:22" s="22" customFormat="1" ht="12.75">
      <c r="A67"/>
      <c r="B67" s="196" t="s">
        <v>29</v>
      </c>
      <c r="C67" s="209"/>
      <c r="D67" s="210" t="s">
        <v>32</v>
      </c>
      <c r="E67" s="211"/>
      <c r="F67" s="211" t="s">
        <v>17</v>
      </c>
      <c r="G67" s="211"/>
      <c r="H67" s="212"/>
      <c r="I67" s="213" t="s">
        <v>31</v>
      </c>
      <c r="J67" s="213"/>
      <c r="K67" s="210" t="s">
        <v>170</v>
      </c>
      <c r="L67" s="211"/>
      <c r="M67" s="211" t="s">
        <v>17</v>
      </c>
      <c r="N67" s="211"/>
      <c r="O67" s="212"/>
      <c r="P67" s="213" t="s">
        <v>33</v>
      </c>
      <c r="Q67" s="213"/>
      <c r="R67" s="210" t="s">
        <v>30</v>
      </c>
      <c r="S67" s="211"/>
      <c r="T67" s="211" t="s">
        <v>17</v>
      </c>
      <c r="U67" s="211"/>
      <c r="V67"/>
    </row>
    <row r="68" spans="1:22" s="6" customFormat="1" ht="15" customHeight="1">
      <c r="A68"/>
      <c r="B68" s="186">
        <v>1</v>
      </c>
      <c r="C68" s="91" t="s">
        <v>124</v>
      </c>
      <c r="D68" s="187" t="s">
        <v>171</v>
      </c>
      <c r="E68" s="188" t="s">
        <v>102</v>
      </c>
      <c r="F68" s="189">
        <v>1</v>
      </c>
      <c r="G68" s="189">
        <v>1</v>
      </c>
      <c r="H68" s="190">
        <f aca="true" t="shared" si="15" ref="H68:H77">SUM(F68:G68)+MIN(F68:G68)/1000</f>
        <v>2.001</v>
      </c>
      <c r="I68" s="186">
        <v>1</v>
      </c>
      <c r="J68" s="4" t="s">
        <v>34</v>
      </c>
      <c r="K68" s="187" t="s">
        <v>172</v>
      </c>
      <c r="L68" s="188" t="s">
        <v>173</v>
      </c>
      <c r="M68" s="191">
        <v>2</v>
      </c>
      <c r="N68" s="191">
        <v>1</v>
      </c>
      <c r="O68" s="190">
        <f aca="true" t="shared" si="16" ref="O68:O77">SUM(M68:N68)+MIN(M68:N68)/1000</f>
        <v>3.001</v>
      </c>
      <c r="P68" s="186">
        <v>1</v>
      </c>
      <c r="Q68" s="90" t="s">
        <v>60</v>
      </c>
      <c r="R68" s="187" t="s">
        <v>142</v>
      </c>
      <c r="S68" s="188" t="s">
        <v>14</v>
      </c>
      <c r="T68" s="191">
        <v>1</v>
      </c>
      <c r="U68" s="191">
        <v>1</v>
      </c>
      <c r="V68" s="26">
        <f aca="true" t="shared" si="17" ref="V68:V77">SUM(T68:U68)+MIN(T68:U68)/1000</f>
        <v>2.001</v>
      </c>
    </row>
    <row r="69" spans="1:22" s="6" customFormat="1" ht="15" customHeight="1">
      <c r="A69"/>
      <c r="B69" s="186">
        <v>2</v>
      </c>
      <c r="C69" s="4" t="s">
        <v>34</v>
      </c>
      <c r="D69" s="187" t="s">
        <v>174</v>
      </c>
      <c r="E69" s="188" t="s">
        <v>173</v>
      </c>
      <c r="F69" s="191">
        <v>2</v>
      </c>
      <c r="G69" s="191">
        <v>2</v>
      </c>
      <c r="H69" s="190">
        <f t="shared" si="15"/>
        <v>4.002</v>
      </c>
      <c r="I69" s="186">
        <v>2</v>
      </c>
      <c r="J69" s="90" t="s">
        <v>60</v>
      </c>
      <c r="K69" s="174" t="s">
        <v>175</v>
      </c>
      <c r="L69" s="188" t="s">
        <v>14</v>
      </c>
      <c r="M69" s="191">
        <v>1</v>
      </c>
      <c r="N69" s="191">
        <v>3</v>
      </c>
      <c r="O69" s="190">
        <f t="shared" si="16"/>
        <v>4.001</v>
      </c>
      <c r="P69" s="186">
        <v>2</v>
      </c>
      <c r="Q69" s="4" t="s">
        <v>34</v>
      </c>
      <c r="R69" s="187" t="s">
        <v>176</v>
      </c>
      <c r="S69" s="188" t="s">
        <v>173</v>
      </c>
      <c r="T69" s="191">
        <v>2</v>
      </c>
      <c r="U69" s="191">
        <v>2</v>
      </c>
      <c r="V69" s="26">
        <f t="shared" si="17"/>
        <v>4.002</v>
      </c>
    </row>
    <row r="70" spans="1:22" s="6" customFormat="1" ht="15" customHeight="1">
      <c r="A70"/>
      <c r="B70" s="186">
        <v>3</v>
      </c>
      <c r="C70" s="90" t="s">
        <v>60</v>
      </c>
      <c r="D70" s="187" t="s">
        <v>177</v>
      </c>
      <c r="E70" s="188" t="s">
        <v>14</v>
      </c>
      <c r="F70" s="191">
        <v>3</v>
      </c>
      <c r="G70" s="191">
        <v>3</v>
      </c>
      <c r="H70" s="190">
        <f t="shared" si="15"/>
        <v>6.003</v>
      </c>
      <c r="I70" s="186">
        <v>3</v>
      </c>
      <c r="J70" s="91" t="s">
        <v>124</v>
      </c>
      <c r="K70" s="187" t="s">
        <v>197</v>
      </c>
      <c r="L70" s="188" t="s">
        <v>13</v>
      </c>
      <c r="M70" s="189">
        <v>3</v>
      </c>
      <c r="N70" s="189">
        <v>2</v>
      </c>
      <c r="O70" s="190">
        <f t="shared" si="16"/>
        <v>5.002</v>
      </c>
      <c r="P70" s="186">
        <v>3</v>
      </c>
      <c r="Q70" s="91" t="s">
        <v>124</v>
      </c>
      <c r="R70" s="187" t="s">
        <v>178</v>
      </c>
      <c r="S70" s="188" t="s">
        <v>13</v>
      </c>
      <c r="T70" s="189">
        <v>3</v>
      </c>
      <c r="U70" s="189">
        <v>3</v>
      </c>
      <c r="V70" s="26">
        <f t="shared" si="17"/>
        <v>6.003</v>
      </c>
    </row>
    <row r="71" spans="1:22" s="6" customFormat="1" ht="15" customHeight="1">
      <c r="A71"/>
      <c r="B71" s="186">
        <v>4</v>
      </c>
      <c r="C71" s="205" t="s">
        <v>179</v>
      </c>
      <c r="D71" s="187" t="s">
        <v>180</v>
      </c>
      <c r="E71" s="188" t="s">
        <v>61</v>
      </c>
      <c r="F71" s="189">
        <v>4</v>
      </c>
      <c r="G71" s="189">
        <v>8</v>
      </c>
      <c r="H71" s="190">
        <f t="shared" si="15"/>
        <v>12.004</v>
      </c>
      <c r="I71" s="186">
        <v>4</v>
      </c>
      <c r="J71" s="5" t="s">
        <v>5</v>
      </c>
      <c r="K71" s="187" t="s">
        <v>167</v>
      </c>
      <c r="L71" s="188" t="s">
        <v>15</v>
      </c>
      <c r="M71" s="191">
        <v>4</v>
      </c>
      <c r="N71" s="191">
        <v>4</v>
      </c>
      <c r="O71" s="190">
        <f t="shared" si="16"/>
        <v>8.004</v>
      </c>
      <c r="P71" s="186">
        <v>4</v>
      </c>
      <c r="Q71" s="3" t="s">
        <v>126</v>
      </c>
      <c r="R71" s="70" t="s">
        <v>181</v>
      </c>
      <c r="S71" s="188" t="s">
        <v>86</v>
      </c>
      <c r="T71" s="189">
        <v>4</v>
      </c>
      <c r="U71" s="189">
        <v>6</v>
      </c>
      <c r="V71" s="26">
        <f t="shared" si="17"/>
        <v>10.004</v>
      </c>
    </row>
    <row r="72" spans="1:22" s="6" customFormat="1" ht="15" customHeight="1">
      <c r="A72"/>
      <c r="B72" s="186">
        <v>5</v>
      </c>
      <c r="C72" s="92" t="s">
        <v>63</v>
      </c>
      <c r="D72" s="187" t="s">
        <v>182</v>
      </c>
      <c r="E72" s="188" t="s">
        <v>85</v>
      </c>
      <c r="F72" s="191">
        <v>5</v>
      </c>
      <c r="G72" s="191">
        <v>7</v>
      </c>
      <c r="H72" s="190">
        <f t="shared" si="15"/>
        <v>12.005</v>
      </c>
      <c r="I72" s="186">
        <v>5</v>
      </c>
      <c r="J72" s="92" t="s">
        <v>63</v>
      </c>
      <c r="K72" s="1" t="s">
        <v>183</v>
      </c>
      <c r="L72" s="188" t="s">
        <v>85</v>
      </c>
      <c r="M72" s="191">
        <v>5</v>
      </c>
      <c r="N72" s="191">
        <v>5</v>
      </c>
      <c r="O72" s="190">
        <f t="shared" si="16"/>
        <v>10.005</v>
      </c>
      <c r="P72" s="186">
        <v>5</v>
      </c>
      <c r="Q72" s="92" t="s">
        <v>63</v>
      </c>
      <c r="R72" s="173" t="s">
        <v>190</v>
      </c>
      <c r="S72" s="188" t="s">
        <v>85</v>
      </c>
      <c r="T72" s="192">
        <v>9</v>
      </c>
      <c r="U72" s="191">
        <v>4</v>
      </c>
      <c r="V72" s="26">
        <f t="shared" si="17"/>
        <v>13.004</v>
      </c>
    </row>
    <row r="73" spans="1:22" s="6" customFormat="1" ht="15" customHeight="1">
      <c r="A73"/>
      <c r="B73" s="186">
        <v>6</v>
      </c>
      <c r="C73" s="3" t="s">
        <v>126</v>
      </c>
      <c r="D73" s="187" t="s">
        <v>184</v>
      </c>
      <c r="E73" s="188" t="s">
        <v>86</v>
      </c>
      <c r="F73" s="192">
        <v>9</v>
      </c>
      <c r="G73" s="189">
        <v>4</v>
      </c>
      <c r="H73" s="190">
        <f t="shared" si="15"/>
        <v>13.004</v>
      </c>
      <c r="I73" s="186">
        <v>6</v>
      </c>
      <c r="J73" s="3" t="s">
        <v>126</v>
      </c>
      <c r="K73" s="187" t="s">
        <v>185</v>
      </c>
      <c r="L73" s="188" t="s">
        <v>86</v>
      </c>
      <c r="M73" s="189">
        <v>6</v>
      </c>
      <c r="N73" s="189">
        <v>6</v>
      </c>
      <c r="O73" s="190">
        <f t="shared" si="16"/>
        <v>12.006</v>
      </c>
      <c r="P73" s="186">
        <v>6</v>
      </c>
      <c r="Q73" s="5" t="s">
        <v>5</v>
      </c>
      <c r="R73" s="187" t="s">
        <v>155</v>
      </c>
      <c r="S73" s="188" t="s">
        <v>15</v>
      </c>
      <c r="T73" s="192">
        <v>9</v>
      </c>
      <c r="U73" s="191">
        <v>5</v>
      </c>
      <c r="V73" s="26">
        <f t="shared" si="17"/>
        <v>14.005</v>
      </c>
    </row>
    <row r="74" spans="1:22" s="6" customFormat="1" ht="15" customHeight="1">
      <c r="A74"/>
      <c r="B74" s="186">
        <v>7</v>
      </c>
      <c r="C74" s="5" t="s">
        <v>5</v>
      </c>
      <c r="D74" s="187" t="s">
        <v>186</v>
      </c>
      <c r="E74" s="188" t="s">
        <v>15</v>
      </c>
      <c r="F74" s="192">
        <v>9</v>
      </c>
      <c r="G74" s="191">
        <v>5</v>
      </c>
      <c r="H74" s="190">
        <f t="shared" si="15"/>
        <v>14.005</v>
      </c>
      <c r="I74" s="186">
        <v>7</v>
      </c>
      <c r="J74" s="161" t="s">
        <v>125</v>
      </c>
      <c r="K74" s="187" t="s">
        <v>196</v>
      </c>
      <c r="L74" s="188"/>
      <c r="M74" s="189">
        <v>8</v>
      </c>
      <c r="N74" s="193">
        <v>9</v>
      </c>
      <c r="O74" s="190">
        <f t="shared" si="16"/>
        <v>17.008</v>
      </c>
      <c r="P74" s="186">
        <v>7</v>
      </c>
      <c r="Q74" s="161" t="s">
        <v>125</v>
      </c>
      <c r="R74" s="187" t="s">
        <v>192</v>
      </c>
      <c r="S74" s="188" t="s">
        <v>102</v>
      </c>
      <c r="T74" s="192">
        <v>9</v>
      </c>
      <c r="U74" s="189">
        <v>7</v>
      </c>
      <c r="V74" s="26">
        <f t="shared" si="17"/>
        <v>16.007</v>
      </c>
    </row>
    <row r="75" spans="1:22" s="6" customFormat="1" ht="15" customHeight="1">
      <c r="A75"/>
      <c r="B75" s="186">
        <v>8</v>
      </c>
      <c r="C75" s="161" t="s">
        <v>125</v>
      </c>
      <c r="D75" s="187" t="s">
        <v>166</v>
      </c>
      <c r="E75" s="188" t="s">
        <v>13</v>
      </c>
      <c r="F75" s="192">
        <v>9</v>
      </c>
      <c r="G75" s="189">
        <v>6</v>
      </c>
      <c r="H75" s="190">
        <f t="shared" si="15"/>
        <v>15.006</v>
      </c>
      <c r="I75" s="186">
        <v>8</v>
      </c>
      <c r="J75" s="99" t="s">
        <v>64</v>
      </c>
      <c r="K75" s="187"/>
      <c r="L75" s="194"/>
      <c r="M75" s="195">
        <v>14</v>
      </c>
      <c r="N75" s="195">
        <v>14</v>
      </c>
      <c r="O75" s="190">
        <f t="shared" si="16"/>
        <v>28.014</v>
      </c>
      <c r="P75" s="186">
        <v>8</v>
      </c>
      <c r="Q75" s="205" t="s">
        <v>179</v>
      </c>
      <c r="R75" s="187" t="s">
        <v>180</v>
      </c>
      <c r="S75" s="188" t="s">
        <v>61</v>
      </c>
      <c r="T75" s="192">
        <v>9</v>
      </c>
      <c r="U75" s="191">
        <v>8</v>
      </c>
      <c r="V75" s="26">
        <f t="shared" si="17"/>
        <v>17.008</v>
      </c>
    </row>
    <row r="76" spans="1:22" s="6" customFormat="1" ht="15" customHeight="1">
      <c r="A76"/>
      <c r="B76" s="186">
        <v>9</v>
      </c>
      <c r="C76" s="97" t="s">
        <v>3</v>
      </c>
      <c r="D76" s="187"/>
      <c r="E76" s="194"/>
      <c r="F76" s="195">
        <v>14</v>
      </c>
      <c r="G76" s="195">
        <v>14</v>
      </c>
      <c r="H76" s="190">
        <f t="shared" si="15"/>
        <v>28.014</v>
      </c>
      <c r="I76" s="186">
        <v>9</v>
      </c>
      <c r="J76" s="97" t="s">
        <v>3</v>
      </c>
      <c r="K76" s="187"/>
      <c r="L76" s="194"/>
      <c r="M76" s="195">
        <v>14</v>
      </c>
      <c r="N76" s="195">
        <v>14</v>
      </c>
      <c r="O76" s="190">
        <f t="shared" si="16"/>
        <v>28.014</v>
      </c>
      <c r="P76" s="186">
        <v>9</v>
      </c>
      <c r="Q76" s="99" t="s">
        <v>64</v>
      </c>
      <c r="R76" s="187"/>
      <c r="S76" s="194"/>
      <c r="T76" s="195">
        <v>14</v>
      </c>
      <c r="U76" s="195">
        <v>14</v>
      </c>
      <c r="V76" s="26">
        <f t="shared" si="17"/>
        <v>28.014</v>
      </c>
    </row>
    <row r="77" spans="1:22" s="6" customFormat="1" ht="15" customHeight="1">
      <c r="A77"/>
      <c r="B77" s="186">
        <v>10</v>
      </c>
      <c r="C77" s="99" t="s">
        <v>64</v>
      </c>
      <c r="D77" s="187"/>
      <c r="E77" s="194"/>
      <c r="F77" s="195">
        <v>14</v>
      </c>
      <c r="G77" s="195">
        <v>14</v>
      </c>
      <c r="H77" s="190">
        <f t="shared" si="15"/>
        <v>28.014</v>
      </c>
      <c r="I77" s="186">
        <v>10</v>
      </c>
      <c r="J77" s="205" t="s">
        <v>179</v>
      </c>
      <c r="K77" s="187"/>
      <c r="L77" s="188" t="s">
        <v>61</v>
      </c>
      <c r="M77" s="195">
        <v>14</v>
      </c>
      <c r="N77" s="195">
        <v>14</v>
      </c>
      <c r="O77" s="190">
        <f t="shared" si="16"/>
        <v>28.014</v>
      </c>
      <c r="P77" s="186">
        <v>10</v>
      </c>
      <c r="Q77" s="97" t="s">
        <v>3</v>
      </c>
      <c r="R77" s="187"/>
      <c r="S77" s="194"/>
      <c r="T77" s="195">
        <v>14</v>
      </c>
      <c r="U77" s="195">
        <v>14</v>
      </c>
      <c r="V77" s="26">
        <f t="shared" si="17"/>
        <v>28.014</v>
      </c>
    </row>
    <row r="78" spans="5:23" s="158" customFormat="1" ht="6.75" customHeight="1">
      <c r="E78" s="203"/>
      <c r="F78" s="203"/>
      <c r="G78" s="203"/>
      <c r="N78" s="203"/>
      <c r="O78" s="203"/>
      <c r="V78" s="203"/>
      <c r="W78" s="203"/>
    </row>
    <row r="79" spans="1:3" ht="12.75">
      <c r="A79" s="197" t="s">
        <v>187</v>
      </c>
      <c r="B79" s="201"/>
      <c r="C79" s="202"/>
    </row>
    <row r="80" spans="1:22" s="22" customFormat="1" ht="12.75">
      <c r="A80"/>
      <c r="B80" s="200" t="s">
        <v>29</v>
      </c>
      <c r="C80" s="214"/>
      <c r="D80" s="215" t="s">
        <v>30</v>
      </c>
      <c r="E80" s="216"/>
      <c r="F80" s="217" t="s">
        <v>17</v>
      </c>
      <c r="G80" s="216"/>
      <c r="H80" s="218"/>
      <c r="I80" s="219" t="s">
        <v>31</v>
      </c>
      <c r="J80" s="220"/>
      <c r="K80" s="215" t="s">
        <v>32</v>
      </c>
      <c r="L80" s="216"/>
      <c r="M80" s="217" t="s">
        <v>17</v>
      </c>
      <c r="N80" s="216"/>
      <c r="O80" s="218"/>
      <c r="P80" s="219" t="s">
        <v>33</v>
      </c>
      <c r="Q80" s="220"/>
      <c r="R80" s="215" t="s">
        <v>97</v>
      </c>
      <c r="S80" s="216"/>
      <c r="T80" s="217" t="s">
        <v>17</v>
      </c>
      <c r="U80" s="216"/>
      <c r="V80" s="21"/>
    </row>
    <row r="81" spans="1:22" s="6" customFormat="1" ht="15" customHeight="1">
      <c r="A81"/>
      <c r="B81" s="23">
        <v>1</v>
      </c>
      <c r="C81" s="97" t="s">
        <v>3</v>
      </c>
      <c r="D81" s="181" t="s">
        <v>145</v>
      </c>
      <c r="E81" s="28" t="s">
        <v>92</v>
      </c>
      <c r="F81" s="24">
        <v>3</v>
      </c>
      <c r="G81" s="25">
        <v>1</v>
      </c>
      <c r="H81" s="26">
        <f>SUM(F81:G81)+MIN(F81:G81)/1000</f>
        <v>4.001</v>
      </c>
      <c r="I81" s="23">
        <v>1</v>
      </c>
      <c r="J81" s="90" t="s">
        <v>60</v>
      </c>
      <c r="K81" s="173" t="s">
        <v>142</v>
      </c>
      <c r="L81" s="28" t="s">
        <v>12</v>
      </c>
      <c r="M81" s="24">
        <v>2</v>
      </c>
      <c r="N81" s="25">
        <v>1</v>
      </c>
      <c r="O81" s="26">
        <f aca="true" t="shared" si="18" ref="O81:O89">SUM(M81:N81)+MIN(M81:N81)/1000</f>
        <v>3.001</v>
      </c>
      <c r="P81" s="23">
        <v>1</v>
      </c>
      <c r="Q81" s="4" t="s">
        <v>34</v>
      </c>
      <c r="R81" s="1" t="s">
        <v>143</v>
      </c>
      <c r="S81" s="28" t="s">
        <v>14</v>
      </c>
      <c r="T81" s="24">
        <v>1</v>
      </c>
      <c r="U81" s="25"/>
      <c r="V81" s="26">
        <f aca="true" t="shared" si="19" ref="V81:V89">SUM(T81:U81)+MIN(T81:U81)/1000</f>
        <v>1.001</v>
      </c>
    </row>
    <row r="82" spans="1:22" s="6" customFormat="1" ht="15" customHeight="1">
      <c r="A82"/>
      <c r="B82" s="27">
        <v>2</v>
      </c>
      <c r="C82" s="90" t="s">
        <v>60</v>
      </c>
      <c r="D82" s="70" t="s">
        <v>160</v>
      </c>
      <c r="E82" s="28" t="s">
        <v>12</v>
      </c>
      <c r="F82" s="29">
        <v>2</v>
      </c>
      <c r="G82" s="30">
        <v>2</v>
      </c>
      <c r="H82" s="26">
        <f>SUM(F82:G82)+MIN(F82:G82)/1000</f>
        <v>4.002</v>
      </c>
      <c r="I82" s="27">
        <v>2</v>
      </c>
      <c r="J82" s="4" t="s">
        <v>34</v>
      </c>
      <c r="K82" s="174" t="s">
        <v>141</v>
      </c>
      <c r="L82" s="28" t="s">
        <v>14</v>
      </c>
      <c r="M82" s="29">
        <v>1</v>
      </c>
      <c r="N82" s="30">
        <v>2</v>
      </c>
      <c r="O82" s="26">
        <f t="shared" si="18"/>
        <v>3.001</v>
      </c>
      <c r="P82" s="27">
        <v>2</v>
      </c>
      <c r="Q82" s="91" t="s">
        <v>124</v>
      </c>
      <c r="R82" s="176" t="s">
        <v>144</v>
      </c>
      <c r="S82" s="28" t="s">
        <v>11</v>
      </c>
      <c r="T82" s="35">
        <v>2</v>
      </c>
      <c r="U82" s="36"/>
      <c r="V82" s="26">
        <f t="shared" si="19"/>
        <v>2.002</v>
      </c>
    </row>
    <row r="83" spans="1:22" s="6" customFormat="1" ht="15" customHeight="1">
      <c r="A83"/>
      <c r="B83" s="27">
        <v>3</v>
      </c>
      <c r="C83" s="3" t="s">
        <v>126</v>
      </c>
      <c r="D83" s="1" t="s">
        <v>151</v>
      </c>
      <c r="E83" s="28" t="s">
        <v>62</v>
      </c>
      <c r="F83" s="35">
        <v>1</v>
      </c>
      <c r="G83" s="36">
        <v>6</v>
      </c>
      <c r="H83" s="26">
        <f>SUM(F83:G83)+MIN(F83:G83)/1000</f>
        <v>7.001</v>
      </c>
      <c r="I83" s="27">
        <v>3</v>
      </c>
      <c r="J83" s="3" t="s">
        <v>126</v>
      </c>
      <c r="K83" s="1" t="s">
        <v>151</v>
      </c>
      <c r="L83" s="28" t="s">
        <v>62</v>
      </c>
      <c r="M83" s="35">
        <v>3</v>
      </c>
      <c r="N83" s="36">
        <v>3</v>
      </c>
      <c r="O83" s="26">
        <f t="shared" si="18"/>
        <v>6.003</v>
      </c>
      <c r="P83" s="27">
        <v>3</v>
      </c>
      <c r="Q83" s="99" t="s">
        <v>64</v>
      </c>
      <c r="R83" s="1" t="s">
        <v>148</v>
      </c>
      <c r="S83" s="28" t="s">
        <v>91</v>
      </c>
      <c r="T83" s="35">
        <v>3</v>
      </c>
      <c r="U83" s="36"/>
      <c r="V83" s="26">
        <f t="shared" si="19"/>
        <v>3.003</v>
      </c>
    </row>
    <row r="84" spans="1:22" s="6" customFormat="1" ht="15" customHeight="1">
      <c r="A84"/>
      <c r="B84" s="27">
        <v>4</v>
      </c>
      <c r="C84" s="4" t="s">
        <v>34</v>
      </c>
      <c r="D84" s="70" t="s">
        <v>93</v>
      </c>
      <c r="E84" s="28" t="s">
        <v>14</v>
      </c>
      <c r="F84" s="29">
        <v>5</v>
      </c>
      <c r="G84" s="30">
        <v>3</v>
      </c>
      <c r="H84" s="26">
        <f>SUM(F84:G84)+MIN(F84:G84)/1000+0.01</f>
        <v>8.013</v>
      </c>
      <c r="I84" s="27">
        <v>4</v>
      </c>
      <c r="J84" s="91" t="s">
        <v>124</v>
      </c>
      <c r="K84" s="1" t="s">
        <v>146</v>
      </c>
      <c r="L84" s="28" t="s">
        <v>11</v>
      </c>
      <c r="M84" s="35">
        <v>4</v>
      </c>
      <c r="N84" s="36">
        <v>4</v>
      </c>
      <c r="O84" s="26">
        <f t="shared" si="18"/>
        <v>8.004</v>
      </c>
      <c r="P84" s="27">
        <v>4</v>
      </c>
      <c r="Q84" s="5" t="s">
        <v>5</v>
      </c>
      <c r="R84" s="1" t="s">
        <v>167</v>
      </c>
      <c r="S84" s="28" t="s">
        <v>13</v>
      </c>
      <c r="T84" s="29">
        <v>4</v>
      </c>
      <c r="U84" s="30"/>
      <c r="V84" s="26">
        <f t="shared" si="19"/>
        <v>4.004</v>
      </c>
    </row>
    <row r="85" spans="1:22" s="6" customFormat="1" ht="15" customHeight="1">
      <c r="A85"/>
      <c r="B85" s="27">
        <v>5</v>
      </c>
      <c r="C85" s="5" t="s">
        <v>5</v>
      </c>
      <c r="D85" s="70" t="s">
        <v>155</v>
      </c>
      <c r="E85" s="28" t="s">
        <v>13</v>
      </c>
      <c r="F85" s="29">
        <v>6</v>
      </c>
      <c r="G85" s="30">
        <v>4</v>
      </c>
      <c r="H85" s="26">
        <f>SUM(F85:G85)+MIN(F85:G85)/1000</f>
        <v>10.004</v>
      </c>
      <c r="I85" s="27">
        <v>5</v>
      </c>
      <c r="J85" s="5" t="s">
        <v>5</v>
      </c>
      <c r="K85" s="174" t="s">
        <v>154</v>
      </c>
      <c r="L85" s="28" t="s">
        <v>13</v>
      </c>
      <c r="M85" s="29">
        <v>6</v>
      </c>
      <c r="N85" s="30">
        <v>5</v>
      </c>
      <c r="O85" s="26">
        <f t="shared" si="18"/>
        <v>11.005</v>
      </c>
      <c r="P85" s="27">
        <v>5</v>
      </c>
      <c r="Q85" s="90" t="s">
        <v>60</v>
      </c>
      <c r="R85" s="1" t="s">
        <v>147</v>
      </c>
      <c r="S85" s="28" t="s">
        <v>12</v>
      </c>
      <c r="T85" s="29">
        <v>5</v>
      </c>
      <c r="U85" s="30"/>
      <c r="V85" s="26">
        <f t="shared" si="19"/>
        <v>5.005</v>
      </c>
    </row>
    <row r="86" spans="1:22" s="6" customFormat="1" ht="15" customHeight="1">
      <c r="A86"/>
      <c r="B86" s="27">
        <v>6</v>
      </c>
      <c r="C86" s="92" t="s">
        <v>63</v>
      </c>
      <c r="D86" s="70" t="s">
        <v>159</v>
      </c>
      <c r="E86" s="28" t="s">
        <v>61</v>
      </c>
      <c r="F86" s="29">
        <v>4</v>
      </c>
      <c r="G86" s="30">
        <v>7</v>
      </c>
      <c r="H86" s="26">
        <f>SUM(F86:G86)+MIN(F86:G86)/1000</f>
        <v>11.004</v>
      </c>
      <c r="I86" s="27">
        <v>6</v>
      </c>
      <c r="J86" s="99" t="s">
        <v>64</v>
      </c>
      <c r="K86" s="1" t="s">
        <v>149</v>
      </c>
      <c r="L86" s="28" t="s">
        <v>91</v>
      </c>
      <c r="M86" s="35">
        <v>5</v>
      </c>
      <c r="N86" s="36">
        <v>7</v>
      </c>
      <c r="O86" s="26">
        <f t="shared" si="18"/>
        <v>12.005</v>
      </c>
      <c r="P86" s="27">
        <v>6</v>
      </c>
      <c r="Q86" s="161" t="s">
        <v>125</v>
      </c>
      <c r="R86" s="1" t="s">
        <v>146</v>
      </c>
      <c r="S86" s="28" t="s">
        <v>85</v>
      </c>
      <c r="T86" s="35">
        <v>6</v>
      </c>
      <c r="U86" s="36"/>
      <c r="V86" s="26">
        <f t="shared" si="19"/>
        <v>6.006</v>
      </c>
    </row>
    <row r="87" spans="1:22" s="6" customFormat="1" ht="15" customHeight="1">
      <c r="A87"/>
      <c r="B87" s="27">
        <v>7</v>
      </c>
      <c r="C87" s="99" t="s">
        <v>64</v>
      </c>
      <c r="D87" s="70" t="s">
        <v>161</v>
      </c>
      <c r="E87" s="28" t="s">
        <v>91</v>
      </c>
      <c r="F87" s="35">
        <v>7</v>
      </c>
      <c r="G87" s="36">
        <v>5</v>
      </c>
      <c r="H87" s="26">
        <f>SUM(F87:G87)+MIN(F87:G87)/1000</f>
        <v>12.005</v>
      </c>
      <c r="I87" s="27">
        <v>7</v>
      </c>
      <c r="J87" s="97" t="s">
        <v>3</v>
      </c>
      <c r="K87" s="1" t="s">
        <v>150</v>
      </c>
      <c r="L87" s="28" t="s">
        <v>92</v>
      </c>
      <c r="M87" s="29">
        <v>8</v>
      </c>
      <c r="N87" s="30">
        <v>6</v>
      </c>
      <c r="O87" s="26">
        <f t="shared" si="18"/>
        <v>14.006</v>
      </c>
      <c r="P87" s="27">
        <v>7</v>
      </c>
      <c r="Q87" s="3" t="s">
        <v>126</v>
      </c>
      <c r="R87" s="1" t="s">
        <v>152</v>
      </c>
      <c r="S87" s="28" t="s">
        <v>62</v>
      </c>
      <c r="T87" s="35">
        <v>7</v>
      </c>
      <c r="U87" s="36"/>
      <c r="V87" s="26">
        <f t="shared" si="19"/>
        <v>7.007</v>
      </c>
    </row>
    <row r="88" spans="1:22" s="6" customFormat="1" ht="15" customHeight="1">
      <c r="A88"/>
      <c r="B88" s="27">
        <v>8</v>
      </c>
      <c r="C88" s="91" t="s">
        <v>124</v>
      </c>
      <c r="D88" s="70" t="s">
        <v>156</v>
      </c>
      <c r="E88" s="28" t="s">
        <v>11</v>
      </c>
      <c r="F88" s="35">
        <v>8</v>
      </c>
      <c r="G88" s="36">
        <v>8</v>
      </c>
      <c r="H88" s="26">
        <f>SUM(F88:G88)+MIN(F88:G88)/1000</f>
        <v>16.008</v>
      </c>
      <c r="I88" s="27">
        <v>8</v>
      </c>
      <c r="J88" s="161" t="s">
        <v>125</v>
      </c>
      <c r="K88" s="1" t="s">
        <v>157</v>
      </c>
      <c r="L88" s="28" t="s">
        <v>85</v>
      </c>
      <c r="M88" s="35">
        <v>7</v>
      </c>
      <c r="N88" s="36">
        <v>8</v>
      </c>
      <c r="O88" s="26">
        <f t="shared" si="18"/>
        <v>15.007</v>
      </c>
      <c r="P88" s="27">
        <v>8</v>
      </c>
      <c r="Q88" s="92" t="s">
        <v>63</v>
      </c>
      <c r="R88" s="1" t="s">
        <v>158</v>
      </c>
      <c r="S88" s="28" t="s">
        <v>61</v>
      </c>
      <c r="T88" s="177">
        <v>10</v>
      </c>
      <c r="U88" s="30"/>
      <c r="V88" s="26">
        <f t="shared" si="19"/>
        <v>10.01</v>
      </c>
    </row>
    <row r="89" spans="1:22" s="6" customFormat="1" ht="15" customHeight="1">
      <c r="A89"/>
      <c r="B89" s="31">
        <v>9</v>
      </c>
      <c r="C89" s="161" t="s">
        <v>125</v>
      </c>
      <c r="D89" s="182" t="s">
        <v>166</v>
      </c>
      <c r="E89" s="32" t="s">
        <v>85</v>
      </c>
      <c r="F89" s="162">
        <v>9</v>
      </c>
      <c r="G89" s="37">
        <v>9</v>
      </c>
      <c r="H89" s="26">
        <f>SUM(F89:G89)+MIN(F89:G89)/1000</f>
        <v>18.009</v>
      </c>
      <c r="I89" s="31">
        <v>9</v>
      </c>
      <c r="J89" s="92" t="s">
        <v>63</v>
      </c>
      <c r="K89" s="175" t="s">
        <v>153</v>
      </c>
      <c r="L89" s="32" t="s">
        <v>61</v>
      </c>
      <c r="M89" s="178">
        <v>9</v>
      </c>
      <c r="N89" s="179">
        <v>9</v>
      </c>
      <c r="O89" s="26">
        <f t="shared" si="18"/>
        <v>18.009</v>
      </c>
      <c r="P89" s="31">
        <v>9</v>
      </c>
      <c r="Q89" s="97" t="s">
        <v>3</v>
      </c>
      <c r="R89" s="175"/>
      <c r="S89" s="32" t="s">
        <v>92</v>
      </c>
      <c r="T89" s="180">
        <v>10</v>
      </c>
      <c r="U89" s="179"/>
      <c r="V89" s="26">
        <f t="shared" si="19"/>
        <v>10.01</v>
      </c>
    </row>
    <row r="91" ht="12.75">
      <c r="C91" s="119" t="s">
        <v>35</v>
      </c>
    </row>
    <row r="92" ht="12.75">
      <c r="C92" s="120" t="s">
        <v>24</v>
      </c>
    </row>
    <row r="93" ht="12.75">
      <c r="C93" s="121" t="s">
        <v>25</v>
      </c>
    </row>
    <row r="94" ht="12.75">
      <c r="C94" s="122" t="s">
        <v>26</v>
      </c>
    </row>
    <row r="95" ht="12.75">
      <c r="C95" s="123" t="s">
        <v>23</v>
      </c>
    </row>
    <row r="96" ht="12.75">
      <c r="C96" s="124" t="s">
        <v>37</v>
      </c>
    </row>
  </sheetData>
  <mergeCells count="11">
    <mergeCell ref="F55:F64"/>
    <mergeCell ref="G55:G64"/>
    <mergeCell ref="A40:C40"/>
    <mergeCell ref="A14:C14"/>
    <mergeCell ref="A27:C27"/>
    <mergeCell ref="A1:C1"/>
    <mergeCell ref="U29:U38"/>
    <mergeCell ref="A53:C53"/>
    <mergeCell ref="M16:M25"/>
    <mergeCell ref="N16:N25"/>
    <mergeCell ref="T29:T38"/>
  </mergeCells>
  <conditionalFormatting sqref="T68:U77 M68:N77 M81:N89 F81:G89 T81:U89 F68:G77 M55:N64 F55:G64 T3:U8 T42:U51 M42:N51 F42:G51 F29:G38 M29:N38 T29:U29 M16:N16 F16:G25 T16:U24 M3:N3 T55:U64 M11 T10:U11 F3:G12">
    <cfRule type="cellIs" priority="1" dxfId="0" operator="equal" stopIfTrue="1">
      <formula>1</formula>
    </cfRule>
  </conditionalFormatting>
  <printOptions horizontalCentered="1" verticalCentered="1"/>
  <pageMargins left="0.75" right="0.32"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BO60"/>
  <sheetViews>
    <sheetView workbookViewId="0" topLeftCell="A1">
      <pane xSplit="4" topLeftCell="E1" activePane="topRight" state="frozen"/>
      <selection pane="topLeft" activeCell="B30" sqref="B30"/>
      <selection pane="topRight" activeCell="J48" sqref="J48"/>
    </sheetView>
  </sheetViews>
  <sheetFormatPr defaultColWidth="9.140625" defaultRowHeight="12.75"/>
  <cols>
    <col min="1" max="1" width="3.28125" style="53" bestFit="1" customWidth="1"/>
    <col min="2" max="2" width="5.00390625" style="54" bestFit="1" customWidth="1"/>
    <col min="3" max="3" width="5.421875" style="74" customWidth="1"/>
    <col min="4" max="4" width="22.421875" style="46" customWidth="1"/>
    <col min="5" max="15" width="3.00390625" style="46" customWidth="1"/>
    <col min="16" max="18" width="3.7109375" style="46" customWidth="1"/>
    <col min="19" max="19" width="7.00390625" style="73" bestFit="1" customWidth="1"/>
    <col min="20" max="20" width="4.00390625" style="46" bestFit="1" customWidth="1"/>
    <col min="21" max="22" width="4.140625" style="73" bestFit="1" customWidth="1"/>
    <col min="23" max="23" width="0.71875" style="46" customWidth="1"/>
    <col min="24" max="25" width="2.7109375" style="73" customWidth="1"/>
    <col min="26" max="27" width="2.7109375" style="46" customWidth="1"/>
    <col min="28" max="28" width="2.7109375" style="73" customWidth="1"/>
    <col min="29" max="45" width="2.7109375" style="46" customWidth="1"/>
    <col min="46" max="46" width="4.421875" style="73" bestFit="1" customWidth="1"/>
    <col min="47" max="48" width="3.7109375" style="73" customWidth="1"/>
    <col min="49" max="49" width="8.28125" style="73" bestFit="1" customWidth="1"/>
    <col min="50" max="50" width="1.28515625" style="147" customWidth="1"/>
    <col min="51" max="51" width="8.421875" style="73" bestFit="1" customWidth="1"/>
    <col min="52" max="52" width="1.8515625" style="73" customWidth="1"/>
    <col min="53" max="53" width="2.8515625" style="73" customWidth="1"/>
    <col min="54" max="54" width="2.8515625" style="46" bestFit="1" customWidth="1"/>
    <col min="55" max="55" width="3.7109375" style="46" bestFit="1" customWidth="1"/>
    <col min="56" max="56" width="3.140625" style="46" bestFit="1" customWidth="1"/>
    <col min="57" max="57" width="2.57421875" style="46" bestFit="1" customWidth="1"/>
    <col min="58" max="58" width="3.7109375" style="46" bestFit="1" customWidth="1"/>
    <col min="59" max="59" width="4.28125" style="46" customWidth="1"/>
    <col min="60" max="60" width="1.1484375" style="46" customWidth="1"/>
    <col min="61" max="16384" width="9.140625" style="46" customWidth="1"/>
  </cols>
  <sheetData>
    <row r="1" spans="1:59" ht="11.25">
      <c r="A1" s="43" t="s">
        <v>39</v>
      </c>
      <c r="B1" s="44"/>
      <c r="C1" s="62"/>
      <c r="D1" s="49"/>
      <c r="E1" s="63"/>
      <c r="F1" s="45"/>
      <c r="G1" s="63"/>
      <c r="H1" s="45"/>
      <c r="I1" s="63"/>
      <c r="J1" s="45"/>
      <c r="K1" s="63"/>
      <c r="L1" s="45"/>
      <c r="M1" s="45"/>
      <c r="N1" s="45"/>
      <c r="O1" s="63"/>
      <c r="P1" s="45"/>
      <c r="Q1" s="45"/>
      <c r="R1" s="45"/>
      <c r="S1" s="61"/>
      <c r="T1" s="45"/>
      <c r="U1" s="64"/>
      <c r="V1" s="64"/>
      <c r="X1" s="116"/>
      <c r="Y1" s="125" t="s">
        <v>96</v>
      </c>
      <c r="Z1" s="63"/>
      <c r="AA1" s="45"/>
      <c r="AB1" s="125" t="s">
        <v>96</v>
      </c>
      <c r="AC1" s="63"/>
      <c r="AD1" s="45"/>
      <c r="AE1" s="125" t="s">
        <v>96</v>
      </c>
      <c r="AF1" s="230"/>
      <c r="AG1" s="231"/>
      <c r="AH1" s="125" t="s">
        <v>96</v>
      </c>
      <c r="AI1" s="230"/>
      <c r="AJ1" s="231"/>
      <c r="AK1" s="125" t="s">
        <v>96</v>
      </c>
      <c r="AL1" s="230"/>
      <c r="AM1" s="231"/>
      <c r="AN1" s="231"/>
      <c r="AO1" s="231"/>
      <c r="AP1" s="231"/>
      <c r="AQ1" s="231"/>
      <c r="AR1" s="231"/>
      <c r="AS1" s="231"/>
      <c r="AT1" s="61"/>
      <c r="AU1" s="61" t="s">
        <v>164</v>
      </c>
      <c r="AV1" s="61"/>
      <c r="AW1" s="61"/>
      <c r="AX1" s="144"/>
      <c r="AY1" s="125"/>
      <c r="AZ1" s="125"/>
      <c r="BA1" s="127"/>
      <c r="BB1" s="4" t="s">
        <v>49</v>
      </c>
      <c r="BC1" s="20" t="s">
        <v>55</v>
      </c>
      <c r="BD1" s="91" t="s">
        <v>1</v>
      </c>
      <c r="BE1" s="5" t="s">
        <v>5</v>
      </c>
      <c r="BF1" s="2" t="s">
        <v>3</v>
      </c>
      <c r="BG1" s="3" t="s">
        <v>105</v>
      </c>
    </row>
    <row r="2" spans="1:59" s="51" customFormat="1" ht="11.25">
      <c r="A2" s="47" t="s">
        <v>40</v>
      </c>
      <c r="B2" s="65" t="s">
        <v>41</v>
      </c>
      <c r="C2" s="48" t="s">
        <v>0</v>
      </c>
      <c r="D2" s="76" t="s">
        <v>46</v>
      </c>
      <c r="E2" s="126" t="s">
        <v>129</v>
      </c>
      <c r="F2" s="76"/>
      <c r="G2" s="126" t="s">
        <v>189</v>
      </c>
      <c r="H2" s="76"/>
      <c r="I2" s="126" t="s">
        <v>222</v>
      </c>
      <c r="J2" s="76"/>
      <c r="K2" s="126" t="s">
        <v>256</v>
      </c>
      <c r="L2" s="76"/>
      <c r="M2" s="126" t="s">
        <v>258</v>
      </c>
      <c r="N2" s="76"/>
      <c r="O2" s="126" t="s">
        <v>272</v>
      </c>
      <c r="P2" s="273"/>
      <c r="Q2" s="372">
        <v>40360</v>
      </c>
      <c r="R2" s="372"/>
      <c r="S2" s="48" t="s">
        <v>45</v>
      </c>
      <c r="T2" s="50" t="s">
        <v>47</v>
      </c>
      <c r="U2" s="48" t="s">
        <v>54</v>
      </c>
      <c r="V2" s="48" t="s">
        <v>117</v>
      </c>
      <c r="X2" s="117"/>
      <c r="Y2" s="126" t="s">
        <v>129</v>
      </c>
      <c r="Z2" s="66"/>
      <c r="AA2" s="49"/>
      <c r="AB2" s="126" t="s">
        <v>189</v>
      </c>
      <c r="AC2" s="66"/>
      <c r="AD2" s="49"/>
      <c r="AE2" s="232" t="s">
        <v>222</v>
      </c>
      <c r="AF2" s="233"/>
      <c r="AG2" s="49"/>
      <c r="AH2" s="232" t="s">
        <v>256</v>
      </c>
      <c r="AI2" s="233"/>
      <c r="AJ2" s="49"/>
      <c r="AK2" s="232" t="s">
        <v>258</v>
      </c>
      <c r="AL2" s="233"/>
      <c r="AM2" s="49"/>
      <c r="AN2" s="251" t="s">
        <v>272</v>
      </c>
      <c r="AO2" s="252"/>
      <c r="AP2" s="253"/>
      <c r="AQ2" s="251" t="s">
        <v>301</v>
      </c>
      <c r="AR2" s="252"/>
      <c r="AS2" s="253"/>
      <c r="AT2" s="141" t="s">
        <v>116</v>
      </c>
      <c r="AU2" s="141">
        <v>1</v>
      </c>
      <c r="AV2" s="141">
        <v>2</v>
      </c>
      <c r="AW2" s="141" t="s">
        <v>130</v>
      </c>
      <c r="AX2" s="145"/>
      <c r="AY2" s="3" t="s">
        <v>115</v>
      </c>
      <c r="AZ2" s="135"/>
      <c r="BA2" s="128">
        <f aca="true" t="shared" si="0" ref="BA2:BG2">SUM(BA3:BA56)</f>
        <v>31</v>
      </c>
      <c r="BB2" s="129">
        <f t="shared" si="0"/>
        <v>2</v>
      </c>
      <c r="BC2" s="129">
        <f t="shared" si="0"/>
        <v>17</v>
      </c>
      <c r="BD2" s="129">
        <f t="shared" si="0"/>
        <v>8</v>
      </c>
      <c r="BE2" s="129">
        <f t="shared" si="0"/>
        <v>2</v>
      </c>
      <c r="BF2" s="129">
        <f t="shared" si="0"/>
        <v>1</v>
      </c>
      <c r="BG2" s="130">
        <f t="shared" si="0"/>
        <v>1</v>
      </c>
    </row>
    <row r="3" spans="1:64" ht="11.25">
      <c r="A3" s="53">
        <v>3</v>
      </c>
      <c r="B3" s="52">
        <f aca="true" t="shared" si="1" ref="B3:B31">RANK(S3,ave_result,1)</f>
        <v>1</v>
      </c>
      <c r="C3" s="90" t="s">
        <v>55</v>
      </c>
      <c r="D3" s="67" t="s">
        <v>123</v>
      </c>
      <c r="E3" s="137"/>
      <c r="F3" s="138"/>
      <c r="G3" s="137">
        <v>1</v>
      </c>
      <c r="H3" s="138">
        <v>3</v>
      </c>
      <c r="I3" s="137"/>
      <c r="J3" s="138"/>
      <c r="K3" s="137">
        <v>4</v>
      </c>
      <c r="L3" s="138">
        <v>1</v>
      </c>
      <c r="M3" s="247"/>
      <c r="N3" s="247"/>
      <c r="O3" s="137"/>
      <c r="P3" s="138"/>
      <c r="Q3" s="138"/>
      <c r="R3" s="138"/>
      <c r="S3" s="148">
        <f aca="true" t="shared" si="2" ref="S3:S31">IF(T3&gt;2,AW3,IF(T3&gt;0,((AT3/T3)+AY3)/2,AY3))</f>
        <v>2.25</v>
      </c>
      <c r="T3" s="68">
        <f aca="true" t="shared" si="3" ref="T3:T31">COUNTA(E3:R3)</f>
        <v>4</v>
      </c>
      <c r="U3" s="75">
        <f aca="true" t="shared" si="4" ref="U3:U31">MIN(E3:R3)</f>
        <v>1</v>
      </c>
      <c r="V3" s="75">
        <f aca="true" t="shared" si="5" ref="V3:V31">MAX(E3:R3)</f>
        <v>4</v>
      </c>
      <c r="X3" s="118"/>
      <c r="Y3" s="150"/>
      <c r="Z3" s="77">
        <f aca="true" t="shared" si="6" ref="Z3:Z31">IF(COUNTA(E3)&gt;0,E3+Y3,"")</f>
      </c>
      <c r="AA3" s="69">
        <f aca="true" t="shared" si="7" ref="AA3:AA31">IF(COUNTA(F3)&gt;0,F3+Y3,"")</f>
      </c>
      <c r="AB3" s="150"/>
      <c r="AC3" s="77">
        <f aca="true" t="shared" si="8" ref="AC3:AC31">IF(COUNTA(G3)&gt;0,G3+AB3,"")</f>
        <v>1</v>
      </c>
      <c r="AD3" s="69">
        <f aca="true" t="shared" si="9" ref="AD3:AD31">IF(COUNTA(H3)&gt;0,H3+AB3,"")</f>
        <v>3</v>
      </c>
      <c r="AE3" s="151"/>
      <c r="AF3" s="72">
        <f aca="true" t="shared" si="10" ref="AF3:AF31">IF(COUNTA(I3)&gt;0,I3+AE3,"")</f>
      </c>
      <c r="AG3" s="71">
        <f aca="true" t="shared" si="11" ref="AG3:AG31">IF(COUNTA(J3)&gt;0,J3+AE3,"")</f>
      </c>
      <c r="AH3" s="151"/>
      <c r="AI3" s="72">
        <f aca="true" t="shared" si="12" ref="AI3:AI31">IF(COUNTA(K3)&gt;0,K3+AH3,"")</f>
        <v>4</v>
      </c>
      <c r="AJ3" s="71">
        <f aca="true" t="shared" si="13" ref="AJ3:AJ31">IF(COUNTA(L3)&gt;0,L3+AH3,"")</f>
        <v>1</v>
      </c>
      <c r="AK3" s="151"/>
      <c r="AL3" s="72">
        <f aca="true" t="shared" si="14" ref="AL3:AL31">IF(COUNTA(M3)&gt;0,M3+AK3,"")</f>
      </c>
      <c r="AM3" s="71">
        <f aca="true" t="shared" si="15" ref="AM3:AM31">IF(COUNTA(N3)&gt;0,N3+AK3,"")</f>
      </c>
      <c r="AN3" s="151"/>
      <c r="AO3" s="72">
        <f aca="true" t="shared" si="16" ref="AO3:AO31">IF(COUNTA(O3)&gt;0,O3+AN3,"")</f>
      </c>
      <c r="AP3" s="71">
        <f aca="true" t="shared" si="17" ref="AP3:AP31">IF(COUNTA(P3)&gt;0,P3+AN3,"")</f>
      </c>
      <c r="AQ3" s="151"/>
      <c r="AR3" s="72">
        <f aca="true" t="shared" si="18" ref="AR3:AR31">IF(COUNTA(Q3)&gt;0,Q3+AQ3,"")</f>
      </c>
      <c r="AS3" s="71">
        <f aca="true" t="shared" si="19" ref="AS3:AS31">IF(COUNTA(R3)&gt;0,R3+AQ3,"")</f>
      </c>
      <c r="AT3" s="227">
        <f aca="true" t="shared" si="20" ref="AT3:AT31">SUM(Z3:AA3)+SUM(AC3:AD3)+SUM(AF3:AG3)+SUM(AI3:AJ3)+SUM(AL3:AM3)+SUM(AO3:AP3)+SUM(AR3:AS3)</f>
        <v>9</v>
      </c>
      <c r="AU3" s="227">
        <f aca="true" t="shared" si="21" ref="AU3:AU31">IF(T3&gt;7,AT3-MAX(Z3:AS3),"")</f>
      </c>
      <c r="AV3" s="152">
        <f aca="true" t="shared" si="22" ref="AV3:AV31">IF(T3&gt;13,AU3-BI3,AU3)</f>
      </c>
      <c r="AW3" s="142">
        <f aca="true" t="shared" si="23" ref="AW3:AW31">IF(T3=0,0,IF(T3&gt;7,IF(T3&gt;13,AV3/(T3-2),AU3/(T3-1)),AT3/T3))</f>
        <v>2.25</v>
      </c>
      <c r="AX3" s="146"/>
      <c r="AY3" s="140">
        <v>3</v>
      </c>
      <c r="AZ3" s="136"/>
      <c r="BA3" s="131">
        <f aca="true" t="shared" si="24" ref="BA3:BA31">COUNTIF(E3:R3,1)</f>
        <v>2</v>
      </c>
      <c r="BB3" s="116">
        <f aca="true" t="shared" si="25" ref="BB3:BG12">IF($C3=BB$1,$BA3,0)</f>
        <v>0</v>
      </c>
      <c r="BC3" s="116">
        <f t="shared" si="25"/>
        <v>2</v>
      </c>
      <c r="BD3" s="116">
        <f t="shared" si="25"/>
        <v>0</v>
      </c>
      <c r="BE3" s="116">
        <f t="shared" si="25"/>
        <v>0</v>
      </c>
      <c r="BF3" s="116">
        <f t="shared" si="25"/>
        <v>0</v>
      </c>
      <c r="BG3" s="132">
        <f t="shared" si="25"/>
        <v>0</v>
      </c>
      <c r="BH3" s="73"/>
      <c r="BJ3" s="222"/>
      <c r="BK3" s="222"/>
      <c r="BL3" s="222"/>
    </row>
    <row r="4" spans="1:64" ht="11.25">
      <c r="A4" s="53">
        <v>2</v>
      </c>
      <c r="B4" s="52">
        <f t="shared" si="1"/>
        <v>2</v>
      </c>
      <c r="C4" s="91" t="s">
        <v>1</v>
      </c>
      <c r="D4" s="67" t="s">
        <v>4</v>
      </c>
      <c r="E4" s="77">
        <v>2</v>
      </c>
      <c r="F4" s="69"/>
      <c r="G4" s="77">
        <v>3</v>
      </c>
      <c r="H4" s="69">
        <v>2</v>
      </c>
      <c r="I4" s="77"/>
      <c r="J4" s="69"/>
      <c r="K4" s="77">
        <v>1</v>
      </c>
      <c r="L4" s="69">
        <v>3</v>
      </c>
      <c r="M4" s="240"/>
      <c r="N4" s="240"/>
      <c r="O4" s="77"/>
      <c r="P4" s="69"/>
      <c r="Q4" s="69">
        <v>4</v>
      </c>
      <c r="R4" s="69">
        <v>1</v>
      </c>
      <c r="S4" s="149">
        <f t="shared" si="2"/>
        <v>2.2857142857142856</v>
      </c>
      <c r="T4" s="68">
        <f t="shared" si="3"/>
        <v>7</v>
      </c>
      <c r="U4" s="75">
        <f t="shared" si="4"/>
        <v>1</v>
      </c>
      <c r="V4" s="75">
        <f t="shared" si="5"/>
        <v>4</v>
      </c>
      <c r="X4" s="118"/>
      <c r="Y4" s="151"/>
      <c r="Z4" s="77">
        <f t="shared" si="6"/>
        <v>2</v>
      </c>
      <c r="AA4" s="69">
        <f t="shared" si="7"/>
      </c>
      <c r="AB4" s="151"/>
      <c r="AC4" s="77">
        <f t="shared" si="8"/>
        <v>3</v>
      </c>
      <c r="AD4" s="69">
        <f t="shared" si="9"/>
        <v>2</v>
      </c>
      <c r="AE4" s="151"/>
      <c r="AF4" s="72">
        <f t="shared" si="10"/>
      </c>
      <c r="AG4" s="71">
        <f t="shared" si="11"/>
      </c>
      <c r="AH4" s="151"/>
      <c r="AI4" s="72">
        <f t="shared" si="12"/>
        <v>1</v>
      </c>
      <c r="AJ4" s="71">
        <f t="shared" si="13"/>
        <v>3</v>
      </c>
      <c r="AK4" s="151"/>
      <c r="AL4" s="72">
        <f t="shared" si="14"/>
      </c>
      <c r="AM4" s="71">
        <f t="shared" si="15"/>
      </c>
      <c r="AN4" s="151"/>
      <c r="AO4" s="72">
        <f t="shared" si="16"/>
      </c>
      <c r="AP4" s="71">
        <f t="shared" si="17"/>
      </c>
      <c r="AQ4" s="151"/>
      <c r="AR4" s="72">
        <f t="shared" si="18"/>
        <v>4</v>
      </c>
      <c r="AS4" s="71">
        <f t="shared" si="19"/>
        <v>1</v>
      </c>
      <c r="AT4" s="228">
        <f t="shared" si="20"/>
        <v>16</v>
      </c>
      <c r="AU4" s="228">
        <f t="shared" si="21"/>
      </c>
      <c r="AV4" s="153">
        <f t="shared" si="22"/>
      </c>
      <c r="AW4" s="143">
        <f t="shared" si="23"/>
        <v>2.2857142857142856</v>
      </c>
      <c r="AX4" s="146"/>
      <c r="AY4" s="140">
        <v>2.6363636363636362</v>
      </c>
      <c r="AZ4" s="136"/>
      <c r="BA4" s="131">
        <f t="shared" si="24"/>
        <v>2</v>
      </c>
      <c r="BB4" s="116">
        <f t="shared" si="25"/>
        <v>0</v>
      </c>
      <c r="BC4" s="116">
        <f t="shared" si="25"/>
        <v>0</v>
      </c>
      <c r="BD4" s="116">
        <f t="shared" si="25"/>
        <v>2</v>
      </c>
      <c r="BE4" s="116">
        <f t="shared" si="25"/>
        <v>0</v>
      </c>
      <c r="BF4" s="116">
        <f t="shared" si="25"/>
        <v>0</v>
      </c>
      <c r="BG4" s="132">
        <f t="shared" si="25"/>
        <v>0</v>
      </c>
      <c r="BJ4" s="222"/>
      <c r="BK4" s="222"/>
      <c r="BL4" s="222"/>
    </row>
    <row r="5" spans="1:64" ht="11.25">
      <c r="A5" s="53">
        <v>1</v>
      </c>
      <c r="B5" s="52">
        <f t="shared" si="1"/>
        <v>3</v>
      </c>
      <c r="C5" s="4" t="s">
        <v>49</v>
      </c>
      <c r="D5" s="67" t="s">
        <v>50</v>
      </c>
      <c r="E5" s="77">
        <v>1</v>
      </c>
      <c r="F5" s="69">
        <v>2</v>
      </c>
      <c r="G5" s="77">
        <v>2</v>
      </c>
      <c r="H5" s="69">
        <v>1</v>
      </c>
      <c r="I5" s="77"/>
      <c r="J5" s="69"/>
      <c r="K5" s="77">
        <v>2</v>
      </c>
      <c r="L5" s="69">
        <v>2</v>
      </c>
      <c r="M5" s="240"/>
      <c r="N5" s="240"/>
      <c r="O5" s="77"/>
      <c r="P5" s="69"/>
      <c r="Q5" s="69">
        <v>4</v>
      </c>
      <c r="R5" s="69">
        <v>10</v>
      </c>
      <c r="S5" s="149">
        <f t="shared" si="2"/>
        <v>2.4285714285714284</v>
      </c>
      <c r="T5" s="68">
        <f t="shared" si="3"/>
        <v>8</v>
      </c>
      <c r="U5" s="75">
        <f t="shared" si="4"/>
        <v>1</v>
      </c>
      <c r="V5" s="75">
        <f t="shared" si="5"/>
        <v>10</v>
      </c>
      <c r="X5" s="118"/>
      <c r="Y5" s="151">
        <v>1</v>
      </c>
      <c r="Z5" s="77">
        <f t="shared" si="6"/>
        <v>2</v>
      </c>
      <c r="AA5" s="69">
        <f t="shared" si="7"/>
        <v>3</v>
      </c>
      <c r="AB5" s="151"/>
      <c r="AC5" s="77">
        <f t="shared" si="8"/>
        <v>2</v>
      </c>
      <c r="AD5" s="69">
        <f t="shared" si="9"/>
        <v>1</v>
      </c>
      <c r="AE5" s="151"/>
      <c r="AF5" s="72">
        <f t="shared" si="10"/>
      </c>
      <c r="AG5" s="71">
        <f t="shared" si="11"/>
      </c>
      <c r="AH5" s="151"/>
      <c r="AI5" s="72">
        <f t="shared" si="12"/>
        <v>2</v>
      </c>
      <c r="AJ5" s="71">
        <f t="shared" si="13"/>
        <v>2</v>
      </c>
      <c r="AK5" s="151"/>
      <c r="AL5" s="72">
        <f t="shared" si="14"/>
      </c>
      <c r="AM5" s="71">
        <f t="shared" si="15"/>
      </c>
      <c r="AN5" s="151"/>
      <c r="AO5" s="72">
        <f t="shared" si="16"/>
      </c>
      <c r="AP5" s="71">
        <f t="shared" si="17"/>
      </c>
      <c r="AQ5" s="151">
        <v>1</v>
      </c>
      <c r="AR5" s="72">
        <f t="shared" si="18"/>
        <v>5</v>
      </c>
      <c r="AS5" s="71">
        <f t="shared" si="19"/>
        <v>11</v>
      </c>
      <c r="AT5" s="228">
        <f t="shared" si="20"/>
        <v>28</v>
      </c>
      <c r="AU5" s="228">
        <f t="shared" si="21"/>
        <v>17</v>
      </c>
      <c r="AV5" s="153">
        <f t="shared" si="22"/>
        <v>17</v>
      </c>
      <c r="AW5" s="143">
        <f t="shared" si="23"/>
        <v>2.4285714285714284</v>
      </c>
      <c r="AX5" s="146"/>
      <c r="AY5" s="140">
        <v>3.35714285714286</v>
      </c>
      <c r="AZ5" s="136"/>
      <c r="BA5" s="131">
        <f t="shared" si="24"/>
        <v>2</v>
      </c>
      <c r="BB5" s="116">
        <f t="shared" si="25"/>
        <v>2</v>
      </c>
      <c r="BC5" s="116">
        <f t="shared" si="25"/>
        <v>0</v>
      </c>
      <c r="BD5" s="116">
        <f t="shared" si="25"/>
        <v>0</v>
      </c>
      <c r="BE5" s="116">
        <f t="shared" si="25"/>
        <v>0</v>
      </c>
      <c r="BF5" s="116">
        <f t="shared" si="25"/>
        <v>0</v>
      </c>
      <c r="BG5" s="132">
        <f t="shared" si="25"/>
        <v>0</v>
      </c>
      <c r="BJ5" s="222"/>
      <c r="BK5" s="222"/>
      <c r="BL5" s="222"/>
    </row>
    <row r="6" spans="1:64" ht="11.25">
      <c r="A6" s="53">
        <v>5</v>
      </c>
      <c r="B6" s="52">
        <f t="shared" si="1"/>
        <v>4</v>
      </c>
      <c r="C6" s="90" t="s">
        <v>55</v>
      </c>
      <c r="D6" s="67" t="s">
        <v>48</v>
      </c>
      <c r="E6" s="77">
        <v>2</v>
      </c>
      <c r="F6" s="69">
        <v>2</v>
      </c>
      <c r="G6" s="77">
        <v>1</v>
      </c>
      <c r="H6" s="69">
        <v>1</v>
      </c>
      <c r="I6" s="77">
        <v>2</v>
      </c>
      <c r="J6" s="239">
        <v>5</v>
      </c>
      <c r="K6" s="77"/>
      <c r="L6" s="69"/>
      <c r="M6" s="240">
        <v>1</v>
      </c>
      <c r="N6" s="240">
        <v>1</v>
      </c>
      <c r="O6" s="77">
        <v>1</v>
      </c>
      <c r="P6" s="69">
        <v>1</v>
      </c>
      <c r="Q6" s="69">
        <v>1</v>
      </c>
      <c r="R6" s="69">
        <v>2</v>
      </c>
      <c r="S6" s="149">
        <f t="shared" si="2"/>
        <v>2.727272727272727</v>
      </c>
      <c r="T6" s="68">
        <f t="shared" si="3"/>
        <v>12</v>
      </c>
      <c r="U6" s="75">
        <f t="shared" si="4"/>
        <v>1</v>
      </c>
      <c r="V6" s="75">
        <f t="shared" si="5"/>
        <v>5</v>
      </c>
      <c r="X6" s="118"/>
      <c r="Y6" s="151">
        <v>2</v>
      </c>
      <c r="Z6" s="133">
        <f t="shared" si="6"/>
        <v>4</v>
      </c>
      <c r="AA6" s="134">
        <f t="shared" si="7"/>
        <v>4</v>
      </c>
      <c r="AB6" s="151">
        <v>2</v>
      </c>
      <c r="AC6" s="133">
        <f t="shared" si="8"/>
        <v>3</v>
      </c>
      <c r="AD6" s="134">
        <f t="shared" si="9"/>
        <v>3</v>
      </c>
      <c r="AE6" s="151">
        <v>1</v>
      </c>
      <c r="AF6" s="229">
        <f t="shared" si="10"/>
        <v>3</v>
      </c>
      <c r="AG6" s="221">
        <f t="shared" si="11"/>
        <v>6</v>
      </c>
      <c r="AH6" s="151"/>
      <c r="AI6" s="229">
        <f t="shared" si="12"/>
      </c>
      <c r="AJ6" s="221">
        <f t="shared" si="13"/>
      </c>
      <c r="AK6" s="151">
        <v>2</v>
      </c>
      <c r="AL6" s="229">
        <f t="shared" si="14"/>
        <v>3</v>
      </c>
      <c r="AM6" s="221">
        <f t="shared" si="15"/>
        <v>3</v>
      </c>
      <c r="AN6" s="249">
        <v>1</v>
      </c>
      <c r="AO6" s="72">
        <f t="shared" si="16"/>
        <v>2</v>
      </c>
      <c r="AP6" s="71">
        <f t="shared" si="17"/>
        <v>2</v>
      </c>
      <c r="AQ6" s="151"/>
      <c r="AR6" s="72">
        <f t="shared" si="18"/>
        <v>1</v>
      </c>
      <c r="AS6" s="71">
        <f t="shared" si="19"/>
        <v>2</v>
      </c>
      <c r="AT6" s="228">
        <f t="shared" si="20"/>
        <v>36</v>
      </c>
      <c r="AU6" s="228">
        <f t="shared" si="21"/>
        <v>30</v>
      </c>
      <c r="AV6" s="153">
        <f t="shared" si="22"/>
        <v>30</v>
      </c>
      <c r="AW6" s="143">
        <f t="shared" si="23"/>
        <v>2.727272727272727</v>
      </c>
      <c r="AX6" s="146"/>
      <c r="AY6" s="140">
        <v>4.583333333333333</v>
      </c>
      <c r="AZ6" s="136"/>
      <c r="BA6" s="131">
        <f t="shared" si="24"/>
        <v>7</v>
      </c>
      <c r="BB6" s="116">
        <f t="shared" si="25"/>
        <v>0</v>
      </c>
      <c r="BC6" s="116">
        <f t="shared" si="25"/>
        <v>7</v>
      </c>
      <c r="BD6" s="116">
        <f t="shared" si="25"/>
        <v>0</v>
      </c>
      <c r="BE6" s="116">
        <f t="shared" si="25"/>
        <v>0</v>
      </c>
      <c r="BF6" s="116">
        <f t="shared" si="25"/>
        <v>0</v>
      </c>
      <c r="BG6" s="132">
        <f t="shared" si="25"/>
        <v>0</v>
      </c>
      <c r="BJ6" s="225"/>
      <c r="BK6" s="225"/>
      <c r="BL6" s="225"/>
    </row>
    <row r="7" spans="1:64" ht="11.25">
      <c r="A7" s="53">
        <v>4</v>
      </c>
      <c r="B7" s="52">
        <f t="shared" si="1"/>
        <v>5</v>
      </c>
      <c r="C7" s="91" t="s">
        <v>1</v>
      </c>
      <c r="D7" s="67" t="s">
        <v>36</v>
      </c>
      <c r="E7" s="77"/>
      <c r="F7" s="69"/>
      <c r="G7" s="77">
        <v>1</v>
      </c>
      <c r="H7" s="69">
        <v>1</v>
      </c>
      <c r="I7" s="77">
        <v>3</v>
      </c>
      <c r="J7" s="69">
        <v>1</v>
      </c>
      <c r="K7" s="77">
        <v>3</v>
      </c>
      <c r="L7" s="239">
        <v>3</v>
      </c>
      <c r="M7" s="240">
        <v>2</v>
      </c>
      <c r="N7" s="240">
        <v>1</v>
      </c>
      <c r="O7" s="77">
        <v>2</v>
      </c>
      <c r="P7" s="69">
        <v>2</v>
      </c>
      <c r="Q7" s="69">
        <v>4</v>
      </c>
      <c r="R7" s="69">
        <v>2</v>
      </c>
      <c r="S7" s="149">
        <f t="shared" si="2"/>
        <v>2.909090909090909</v>
      </c>
      <c r="T7" s="68">
        <f t="shared" si="3"/>
        <v>12</v>
      </c>
      <c r="U7" s="75">
        <f t="shared" si="4"/>
        <v>1</v>
      </c>
      <c r="V7" s="75">
        <f t="shared" si="5"/>
        <v>4</v>
      </c>
      <c r="X7" s="118"/>
      <c r="Y7" s="151"/>
      <c r="Z7" s="77">
        <f t="shared" si="6"/>
      </c>
      <c r="AA7" s="69">
        <f t="shared" si="7"/>
      </c>
      <c r="AB7" s="151">
        <v>1</v>
      </c>
      <c r="AC7" s="77">
        <f t="shared" si="8"/>
        <v>2</v>
      </c>
      <c r="AD7" s="69">
        <f t="shared" si="9"/>
        <v>2</v>
      </c>
      <c r="AE7" s="151">
        <v>1</v>
      </c>
      <c r="AF7" s="72">
        <f t="shared" si="10"/>
        <v>4</v>
      </c>
      <c r="AG7" s="71">
        <f t="shared" si="11"/>
        <v>2</v>
      </c>
      <c r="AH7" s="151">
        <v>1</v>
      </c>
      <c r="AI7" s="72">
        <f t="shared" si="12"/>
        <v>4</v>
      </c>
      <c r="AJ7" s="71">
        <f t="shared" si="13"/>
        <v>4</v>
      </c>
      <c r="AK7" s="151">
        <v>1</v>
      </c>
      <c r="AL7" s="72">
        <f t="shared" si="14"/>
        <v>3</v>
      </c>
      <c r="AM7" s="71">
        <f t="shared" si="15"/>
        <v>2</v>
      </c>
      <c r="AN7" s="249">
        <v>1</v>
      </c>
      <c r="AO7" s="72">
        <f t="shared" si="16"/>
        <v>3</v>
      </c>
      <c r="AP7" s="71">
        <f t="shared" si="17"/>
        <v>3</v>
      </c>
      <c r="AQ7" s="151">
        <v>1</v>
      </c>
      <c r="AR7" s="72">
        <f t="shared" si="18"/>
        <v>5</v>
      </c>
      <c r="AS7" s="71">
        <f t="shared" si="19"/>
        <v>3</v>
      </c>
      <c r="AT7" s="228">
        <f t="shared" si="20"/>
        <v>37</v>
      </c>
      <c r="AU7" s="228">
        <f t="shared" si="21"/>
        <v>32</v>
      </c>
      <c r="AV7" s="153">
        <f t="shared" si="22"/>
        <v>32</v>
      </c>
      <c r="AW7" s="143">
        <f t="shared" si="23"/>
        <v>2.909090909090909</v>
      </c>
      <c r="AX7" s="146"/>
      <c r="AY7" s="140">
        <v>4.5</v>
      </c>
      <c r="AZ7" s="136"/>
      <c r="BA7" s="131">
        <f t="shared" si="24"/>
        <v>4</v>
      </c>
      <c r="BB7" s="116">
        <f t="shared" si="25"/>
        <v>0</v>
      </c>
      <c r="BC7" s="116">
        <f t="shared" si="25"/>
        <v>0</v>
      </c>
      <c r="BD7" s="116">
        <f t="shared" si="25"/>
        <v>4</v>
      </c>
      <c r="BE7" s="116">
        <f t="shared" si="25"/>
        <v>0</v>
      </c>
      <c r="BF7" s="116">
        <f t="shared" si="25"/>
        <v>0</v>
      </c>
      <c r="BG7" s="132">
        <f t="shared" si="25"/>
        <v>0</v>
      </c>
      <c r="BJ7" s="222"/>
      <c r="BK7" s="222"/>
      <c r="BL7" s="222"/>
    </row>
    <row r="8" spans="1:67" ht="11.25">
      <c r="A8" s="53">
        <v>6</v>
      </c>
      <c r="B8" s="52">
        <f t="shared" si="1"/>
        <v>6</v>
      </c>
      <c r="C8" s="90" t="s">
        <v>55</v>
      </c>
      <c r="D8" s="67" t="s">
        <v>2</v>
      </c>
      <c r="E8" s="77">
        <v>5</v>
      </c>
      <c r="F8" s="69"/>
      <c r="G8" s="77">
        <v>3</v>
      </c>
      <c r="H8" s="69">
        <v>3</v>
      </c>
      <c r="I8" s="77">
        <v>1</v>
      </c>
      <c r="J8" s="69">
        <v>1</v>
      </c>
      <c r="K8" s="77"/>
      <c r="L8" s="69"/>
      <c r="M8" s="240">
        <v>1</v>
      </c>
      <c r="N8" s="240">
        <v>3</v>
      </c>
      <c r="O8" s="77">
        <v>1</v>
      </c>
      <c r="P8" s="69">
        <v>1</v>
      </c>
      <c r="Q8" s="69">
        <v>1</v>
      </c>
      <c r="R8" s="69">
        <v>1</v>
      </c>
      <c r="S8" s="149">
        <f t="shared" si="2"/>
        <v>3</v>
      </c>
      <c r="T8" s="68">
        <f t="shared" si="3"/>
        <v>11</v>
      </c>
      <c r="U8" s="75">
        <f t="shared" si="4"/>
        <v>1</v>
      </c>
      <c r="V8" s="75">
        <f t="shared" si="5"/>
        <v>5</v>
      </c>
      <c r="X8" s="118"/>
      <c r="Y8" s="151"/>
      <c r="Z8" s="77">
        <f t="shared" si="6"/>
        <v>5</v>
      </c>
      <c r="AA8" s="69">
        <f t="shared" si="7"/>
      </c>
      <c r="AB8" s="151">
        <v>1</v>
      </c>
      <c r="AC8" s="77">
        <f t="shared" si="8"/>
        <v>4</v>
      </c>
      <c r="AD8" s="69">
        <f t="shared" si="9"/>
        <v>4</v>
      </c>
      <c r="AE8" s="151">
        <v>2</v>
      </c>
      <c r="AF8" s="72">
        <f t="shared" si="10"/>
        <v>3</v>
      </c>
      <c r="AG8" s="71">
        <f t="shared" si="11"/>
        <v>3</v>
      </c>
      <c r="AH8" s="151"/>
      <c r="AI8" s="72">
        <f t="shared" si="12"/>
      </c>
      <c r="AJ8" s="71">
        <f t="shared" si="13"/>
      </c>
      <c r="AK8" s="151">
        <v>1</v>
      </c>
      <c r="AL8" s="72">
        <f t="shared" si="14"/>
        <v>2</v>
      </c>
      <c r="AM8" s="71">
        <f t="shared" si="15"/>
        <v>4</v>
      </c>
      <c r="AN8" s="249">
        <v>2</v>
      </c>
      <c r="AO8" s="72">
        <f t="shared" si="16"/>
        <v>3</v>
      </c>
      <c r="AP8" s="71">
        <f t="shared" si="17"/>
        <v>3</v>
      </c>
      <c r="AQ8" s="151">
        <v>1</v>
      </c>
      <c r="AR8" s="72">
        <f t="shared" si="18"/>
        <v>2</v>
      </c>
      <c r="AS8" s="71">
        <f t="shared" si="19"/>
        <v>2</v>
      </c>
      <c r="AT8" s="228">
        <f t="shared" si="20"/>
        <v>35</v>
      </c>
      <c r="AU8" s="228">
        <f t="shared" si="21"/>
        <v>30</v>
      </c>
      <c r="AV8" s="153">
        <f t="shared" si="22"/>
        <v>30</v>
      </c>
      <c r="AW8" s="143">
        <f t="shared" si="23"/>
        <v>3</v>
      </c>
      <c r="AX8" s="146"/>
      <c r="AY8" s="140">
        <v>3.3846153846153846</v>
      </c>
      <c r="AZ8" s="136"/>
      <c r="BA8" s="131">
        <f t="shared" si="24"/>
        <v>7</v>
      </c>
      <c r="BB8" s="116">
        <f t="shared" si="25"/>
        <v>0</v>
      </c>
      <c r="BC8" s="116">
        <f t="shared" si="25"/>
        <v>7</v>
      </c>
      <c r="BD8" s="116">
        <f t="shared" si="25"/>
        <v>0</v>
      </c>
      <c r="BE8" s="116">
        <f t="shared" si="25"/>
        <v>0</v>
      </c>
      <c r="BF8" s="116">
        <f t="shared" si="25"/>
        <v>0</v>
      </c>
      <c r="BG8" s="132">
        <f t="shared" si="25"/>
        <v>0</v>
      </c>
      <c r="BH8" s="73"/>
      <c r="BJ8" s="222"/>
      <c r="BK8" s="222"/>
      <c r="BL8" s="222"/>
      <c r="BM8" s="206"/>
      <c r="BN8" s="224"/>
      <c r="BO8" s="224"/>
    </row>
    <row r="9" spans="1:64" ht="11.25">
      <c r="A9" s="53">
        <v>7</v>
      </c>
      <c r="B9" s="52">
        <f t="shared" si="1"/>
        <v>7</v>
      </c>
      <c r="C9" s="102" t="s">
        <v>64</v>
      </c>
      <c r="D9" s="67" t="s">
        <v>83</v>
      </c>
      <c r="E9" s="77">
        <v>3</v>
      </c>
      <c r="F9" s="69"/>
      <c r="G9" s="77"/>
      <c r="H9" s="69"/>
      <c r="I9" s="77">
        <v>2</v>
      </c>
      <c r="J9" s="69">
        <v>3</v>
      </c>
      <c r="K9" s="77">
        <v>3</v>
      </c>
      <c r="L9" s="69">
        <v>4</v>
      </c>
      <c r="M9" s="240"/>
      <c r="N9" s="240"/>
      <c r="O9" s="77"/>
      <c r="P9" s="69"/>
      <c r="Q9" s="69">
        <v>2</v>
      </c>
      <c r="R9" s="69">
        <v>3</v>
      </c>
      <c r="S9" s="149">
        <f t="shared" si="2"/>
        <v>3.7142857142857144</v>
      </c>
      <c r="T9" s="68">
        <f t="shared" si="3"/>
        <v>7</v>
      </c>
      <c r="U9" s="75">
        <f t="shared" si="4"/>
        <v>2</v>
      </c>
      <c r="V9" s="75">
        <f t="shared" si="5"/>
        <v>4</v>
      </c>
      <c r="X9" s="118"/>
      <c r="Y9" s="151"/>
      <c r="Z9" s="77">
        <f t="shared" si="6"/>
        <v>3</v>
      </c>
      <c r="AA9" s="69">
        <f t="shared" si="7"/>
      </c>
      <c r="AB9" s="151"/>
      <c r="AC9" s="77">
        <f t="shared" si="8"/>
      </c>
      <c r="AD9" s="69">
        <f t="shared" si="9"/>
      </c>
      <c r="AE9" s="151">
        <v>2</v>
      </c>
      <c r="AF9" s="72">
        <f t="shared" si="10"/>
        <v>4</v>
      </c>
      <c r="AG9" s="71">
        <f t="shared" si="11"/>
        <v>5</v>
      </c>
      <c r="AH9" s="151"/>
      <c r="AI9" s="72">
        <f t="shared" si="12"/>
        <v>3</v>
      </c>
      <c r="AJ9" s="71">
        <f t="shared" si="13"/>
        <v>4</v>
      </c>
      <c r="AK9" s="151"/>
      <c r="AL9" s="72">
        <f t="shared" si="14"/>
      </c>
      <c r="AM9" s="71">
        <f t="shared" si="15"/>
      </c>
      <c r="AN9" s="249"/>
      <c r="AO9" s="72">
        <f t="shared" si="16"/>
      </c>
      <c r="AP9" s="71">
        <f t="shared" si="17"/>
      </c>
      <c r="AQ9" s="151">
        <v>1</v>
      </c>
      <c r="AR9" s="72">
        <f t="shared" si="18"/>
        <v>3</v>
      </c>
      <c r="AS9" s="71">
        <f t="shared" si="19"/>
        <v>4</v>
      </c>
      <c r="AT9" s="228">
        <f t="shared" si="20"/>
        <v>26</v>
      </c>
      <c r="AU9" s="228">
        <f t="shared" si="21"/>
      </c>
      <c r="AV9" s="153">
        <f t="shared" si="22"/>
      </c>
      <c r="AW9" s="143">
        <f t="shared" si="23"/>
        <v>3.7142857142857144</v>
      </c>
      <c r="AX9" s="146"/>
      <c r="AY9" s="140">
        <v>4</v>
      </c>
      <c r="AZ9" s="136"/>
      <c r="BA9" s="131">
        <f t="shared" si="24"/>
        <v>0</v>
      </c>
      <c r="BB9" s="116">
        <f t="shared" si="25"/>
        <v>0</v>
      </c>
      <c r="BC9" s="116">
        <f t="shared" si="25"/>
        <v>0</v>
      </c>
      <c r="BD9" s="116">
        <f t="shared" si="25"/>
        <v>0</v>
      </c>
      <c r="BE9" s="116">
        <f t="shared" si="25"/>
        <v>0</v>
      </c>
      <c r="BF9" s="116">
        <f t="shared" si="25"/>
        <v>0</v>
      </c>
      <c r="BG9" s="132">
        <f t="shared" si="25"/>
        <v>0</v>
      </c>
      <c r="BJ9" s="222"/>
      <c r="BK9" s="222"/>
      <c r="BL9" s="222"/>
    </row>
    <row r="10" spans="1:64" ht="11.25">
      <c r="A10" s="53">
        <v>17</v>
      </c>
      <c r="B10" s="52">
        <f t="shared" si="1"/>
        <v>8</v>
      </c>
      <c r="C10" s="5" t="s">
        <v>5</v>
      </c>
      <c r="D10" s="67" t="s">
        <v>71</v>
      </c>
      <c r="E10" s="77"/>
      <c r="F10" s="69"/>
      <c r="G10" s="77"/>
      <c r="H10" s="69"/>
      <c r="I10" s="77"/>
      <c r="J10" s="69"/>
      <c r="K10" s="77">
        <v>5</v>
      </c>
      <c r="L10" s="69">
        <v>5</v>
      </c>
      <c r="M10" s="240"/>
      <c r="N10" s="240"/>
      <c r="O10" s="77"/>
      <c r="P10" s="69"/>
      <c r="Q10" s="69">
        <v>2</v>
      </c>
      <c r="R10" s="69">
        <v>3</v>
      </c>
      <c r="S10" s="149">
        <f t="shared" si="2"/>
        <v>3.75</v>
      </c>
      <c r="T10" s="68">
        <f t="shared" si="3"/>
        <v>4</v>
      </c>
      <c r="U10" s="75">
        <f t="shared" si="4"/>
        <v>2</v>
      </c>
      <c r="V10" s="75">
        <f t="shared" si="5"/>
        <v>5</v>
      </c>
      <c r="X10" s="118"/>
      <c r="Y10" s="151"/>
      <c r="Z10" s="77">
        <f t="shared" si="6"/>
      </c>
      <c r="AA10" s="69">
        <f t="shared" si="7"/>
      </c>
      <c r="AB10" s="151"/>
      <c r="AC10" s="77">
        <f t="shared" si="8"/>
      </c>
      <c r="AD10" s="69">
        <f t="shared" si="9"/>
      </c>
      <c r="AE10" s="151"/>
      <c r="AF10" s="72">
        <f t="shared" si="10"/>
      </c>
      <c r="AG10" s="71">
        <f t="shared" si="11"/>
      </c>
      <c r="AH10" s="151"/>
      <c r="AI10" s="72">
        <f t="shared" si="12"/>
        <v>5</v>
      </c>
      <c r="AJ10" s="71">
        <f t="shared" si="13"/>
        <v>5</v>
      </c>
      <c r="AK10" s="151"/>
      <c r="AL10" s="72">
        <f t="shared" si="14"/>
      </c>
      <c r="AM10" s="71">
        <f t="shared" si="15"/>
      </c>
      <c r="AN10" s="249"/>
      <c r="AO10" s="72">
        <f t="shared" si="16"/>
      </c>
      <c r="AP10" s="71">
        <f t="shared" si="17"/>
      </c>
      <c r="AQ10" s="151"/>
      <c r="AR10" s="72">
        <f t="shared" si="18"/>
        <v>2</v>
      </c>
      <c r="AS10" s="71">
        <f t="shared" si="19"/>
        <v>3</v>
      </c>
      <c r="AT10" s="228">
        <f t="shared" si="20"/>
        <v>15</v>
      </c>
      <c r="AU10" s="228">
        <f t="shared" si="21"/>
      </c>
      <c r="AV10" s="153">
        <f t="shared" si="22"/>
      </c>
      <c r="AW10" s="143">
        <f t="shared" si="23"/>
        <v>3.75</v>
      </c>
      <c r="AX10" s="146"/>
      <c r="AY10" s="140">
        <v>6.888888888888889</v>
      </c>
      <c r="AZ10" s="136"/>
      <c r="BA10" s="131">
        <f t="shared" si="24"/>
        <v>0</v>
      </c>
      <c r="BB10" s="116">
        <f t="shared" si="25"/>
        <v>0</v>
      </c>
      <c r="BC10" s="116">
        <f t="shared" si="25"/>
        <v>0</v>
      </c>
      <c r="BD10" s="116">
        <f t="shared" si="25"/>
        <v>0</v>
      </c>
      <c r="BE10" s="116">
        <f t="shared" si="25"/>
        <v>0</v>
      </c>
      <c r="BF10" s="116">
        <f t="shared" si="25"/>
        <v>0</v>
      </c>
      <c r="BG10" s="132">
        <f t="shared" si="25"/>
        <v>0</v>
      </c>
      <c r="BJ10" s="222"/>
      <c r="BK10" s="222"/>
      <c r="BL10" s="222"/>
    </row>
    <row r="11" spans="1:67" ht="11.25">
      <c r="A11" s="53">
        <v>8</v>
      </c>
      <c r="B11" s="52">
        <f t="shared" si="1"/>
        <v>9</v>
      </c>
      <c r="C11" s="5" t="s">
        <v>5</v>
      </c>
      <c r="D11" s="67" t="s">
        <v>6</v>
      </c>
      <c r="E11" s="77">
        <v>4</v>
      </c>
      <c r="F11" s="69"/>
      <c r="G11" s="77">
        <v>4</v>
      </c>
      <c r="H11" s="69">
        <v>4</v>
      </c>
      <c r="I11" s="77"/>
      <c r="J11" s="69"/>
      <c r="K11" s="77"/>
      <c r="L11" s="69"/>
      <c r="M11" s="240"/>
      <c r="N11" s="240"/>
      <c r="O11" s="77"/>
      <c r="P11" s="69"/>
      <c r="Q11" s="69"/>
      <c r="R11" s="69"/>
      <c r="S11" s="149">
        <f t="shared" si="2"/>
        <v>4</v>
      </c>
      <c r="T11" s="68">
        <f t="shared" si="3"/>
        <v>3</v>
      </c>
      <c r="U11" s="75">
        <f t="shared" si="4"/>
        <v>4</v>
      </c>
      <c r="V11" s="75">
        <f t="shared" si="5"/>
        <v>4</v>
      </c>
      <c r="X11" s="118"/>
      <c r="Y11" s="151"/>
      <c r="Z11" s="77">
        <f t="shared" si="6"/>
        <v>4</v>
      </c>
      <c r="AA11" s="69">
        <f t="shared" si="7"/>
      </c>
      <c r="AB11" s="151"/>
      <c r="AC11" s="77">
        <f t="shared" si="8"/>
        <v>4</v>
      </c>
      <c r="AD11" s="69">
        <f t="shared" si="9"/>
        <v>4</v>
      </c>
      <c r="AE11" s="151"/>
      <c r="AF11" s="72">
        <f t="shared" si="10"/>
      </c>
      <c r="AG11" s="71">
        <f t="shared" si="11"/>
      </c>
      <c r="AH11" s="151"/>
      <c r="AI11" s="72">
        <f t="shared" si="12"/>
      </c>
      <c r="AJ11" s="71">
        <f t="shared" si="13"/>
      </c>
      <c r="AK11" s="151"/>
      <c r="AL11" s="72">
        <f t="shared" si="14"/>
      </c>
      <c r="AM11" s="71">
        <f t="shared" si="15"/>
      </c>
      <c r="AN11" s="249"/>
      <c r="AO11" s="72">
        <f t="shared" si="16"/>
      </c>
      <c r="AP11" s="71">
        <f t="shared" si="17"/>
      </c>
      <c r="AQ11" s="151"/>
      <c r="AR11" s="72">
        <f t="shared" si="18"/>
      </c>
      <c r="AS11" s="71">
        <f t="shared" si="19"/>
      </c>
      <c r="AT11" s="228">
        <f t="shared" si="20"/>
        <v>12</v>
      </c>
      <c r="AU11" s="228">
        <f t="shared" si="21"/>
      </c>
      <c r="AV11" s="153">
        <f t="shared" si="22"/>
      </c>
      <c r="AW11" s="143">
        <f t="shared" si="23"/>
        <v>4</v>
      </c>
      <c r="AX11" s="146"/>
      <c r="AY11" s="140">
        <v>1.9090909090909092</v>
      </c>
      <c r="AZ11" s="136"/>
      <c r="BA11" s="131">
        <f t="shared" si="24"/>
        <v>0</v>
      </c>
      <c r="BB11" s="116">
        <f t="shared" si="25"/>
        <v>0</v>
      </c>
      <c r="BC11" s="116">
        <f t="shared" si="25"/>
        <v>0</v>
      </c>
      <c r="BD11" s="116">
        <f t="shared" si="25"/>
        <v>0</v>
      </c>
      <c r="BE11" s="116">
        <f t="shared" si="25"/>
        <v>0</v>
      </c>
      <c r="BF11" s="116">
        <f t="shared" si="25"/>
        <v>0</v>
      </c>
      <c r="BG11" s="132">
        <f t="shared" si="25"/>
        <v>0</v>
      </c>
      <c r="BJ11" s="222"/>
      <c r="BK11" s="222"/>
      <c r="BL11" s="222"/>
      <c r="BM11" s="223"/>
      <c r="BN11" s="223"/>
      <c r="BO11" s="223"/>
    </row>
    <row r="12" spans="1:64" ht="11.25">
      <c r="A12" s="53">
        <v>15</v>
      </c>
      <c r="B12" s="52">
        <f t="shared" si="1"/>
        <v>9</v>
      </c>
      <c r="C12" s="4" t="s">
        <v>49</v>
      </c>
      <c r="D12" s="67" t="s">
        <v>87</v>
      </c>
      <c r="E12" s="77"/>
      <c r="F12" s="69"/>
      <c r="G12" s="77"/>
      <c r="H12" s="69"/>
      <c r="I12" s="77"/>
      <c r="J12" s="69"/>
      <c r="K12" s="77"/>
      <c r="L12" s="69"/>
      <c r="M12" s="240">
        <v>2</v>
      </c>
      <c r="N12" s="240">
        <v>2</v>
      </c>
      <c r="O12" s="77"/>
      <c r="P12" s="69"/>
      <c r="Q12" s="69">
        <v>3</v>
      </c>
      <c r="R12" s="69">
        <v>5</v>
      </c>
      <c r="S12" s="149">
        <f t="shared" si="2"/>
        <v>4</v>
      </c>
      <c r="T12" s="68">
        <f t="shared" si="3"/>
        <v>4</v>
      </c>
      <c r="U12" s="75">
        <f t="shared" si="4"/>
        <v>2</v>
      </c>
      <c r="V12" s="75">
        <f t="shared" si="5"/>
        <v>5</v>
      </c>
      <c r="X12" s="118"/>
      <c r="Y12" s="151"/>
      <c r="Z12" s="77">
        <f t="shared" si="6"/>
      </c>
      <c r="AA12" s="69">
        <f t="shared" si="7"/>
      </c>
      <c r="AB12" s="151"/>
      <c r="AC12" s="77">
        <f t="shared" si="8"/>
      </c>
      <c r="AD12" s="69">
        <f t="shared" si="9"/>
      </c>
      <c r="AE12" s="151"/>
      <c r="AF12" s="72">
        <f t="shared" si="10"/>
      </c>
      <c r="AG12" s="71">
        <f t="shared" si="11"/>
      </c>
      <c r="AH12" s="151"/>
      <c r="AI12" s="72">
        <f t="shared" si="12"/>
      </c>
      <c r="AJ12" s="71">
        <f t="shared" si="13"/>
      </c>
      <c r="AK12" s="151">
        <v>2</v>
      </c>
      <c r="AL12" s="72">
        <f t="shared" si="14"/>
        <v>4</v>
      </c>
      <c r="AM12" s="71">
        <f t="shared" si="15"/>
        <v>4</v>
      </c>
      <c r="AN12" s="249"/>
      <c r="AO12" s="72">
        <f t="shared" si="16"/>
      </c>
      <c r="AP12" s="71">
        <f t="shared" si="17"/>
      </c>
      <c r="AQ12" s="151"/>
      <c r="AR12" s="72">
        <f t="shared" si="18"/>
        <v>3</v>
      </c>
      <c r="AS12" s="71">
        <f t="shared" si="19"/>
        <v>5</v>
      </c>
      <c r="AT12" s="228">
        <f t="shared" si="20"/>
        <v>16</v>
      </c>
      <c r="AU12" s="228">
        <f t="shared" si="21"/>
      </c>
      <c r="AV12" s="153">
        <f t="shared" si="22"/>
      </c>
      <c r="AW12" s="143">
        <f t="shared" si="23"/>
        <v>4</v>
      </c>
      <c r="AX12" s="146"/>
      <c r="AY12" s="140">
        <v>7.142857142857143</v>
      </c>
      <c r="AZ12" s="136"/>
      <c r="BA12" s="131">
        <f t="shared" si="24"/>
        <v>0</v>
      </c>
      <c r="BB12" s="116">
        <f t="shared" si="25"/>
        <v>0</v>
      </c>
      <c r="BC12" s="116">
        <f t="shared" si="25"/>
        <v>0</v>
      </c>
      <c r="BD12" s="116">
        <f t="shared" si="25"/>
        <v>0</v>
      </c>
      <c r="BE12" s="116">
        <f t="shared" si="25"/>
        <v>0</v>
      </c>
      <c r="BF12" s="116">
        <f t="shared" si="25"/>
        <v>0</v>
      </c>
      <c r="BG12" s="132">
        <f t="shared" si="25"/>
        <v>0</v>
      </c>
      <c r="BJ12" s="222"/>
      <c r="BK12" s="222"/>
      <c r="BL12" s="222"/>
    </row>
    <row r="13" spans="1:67" ht="11.25">
      <c r="A13" s="53">
        <v>9</v>
      </c>
      <c r="B13" s="52">
        <f t="shared" si="1"/>
        <v>11</v>
      </c>
      <c r="C13" s="97" t="s">
        <v>3</v>
      </c>
      <c r="D13" s="67" t="s">
        <v>51</v>
      </c>
      <c r="E13" s="77"/>
      <c r="F13" s="69"/>
      <c r="G13" s="77"/>
      <c r="H13" s="69"/>
      <c r="I13" s="77"/>
      <c r="J13" s="69"/>
      <c r="K13" s="77"/>
      <c r="L13" s="69"/>
      <c r="M13" s="240">
        <v>3</v>
      </c>
      <c r="N13" s="240">
        <v>2</v>
      </c>
      <c r="O13" s="77"/>
      <c r="P13" s="69"/>
      <c r="Q13" s="69"/>
      <c r="R13" s="69"/>
      <c r="S13" s="149">
        <f t="shared" si="2"/>
        <v>4.178571428571429</v>
      </c>
      <c r="T13" s="68">
        <f t="shared" si="3"/>
        <v>2</v>
      </c>
      <c r="U13" s="75">
        <f t="shared" si="4"/>
        <v>2</v>
      </c>
      <c r="V13" s="75">
        <f t="shared" si="5"/>
        <v>3</v>
      </c>
      <c r="X13" s="118"/>
      <c r="Y13" s="151"/>
      <c r="Z13" s="77">
        <f t="shared" si="6"/>
      </c>
      <c r="AA13" s="69">
        <f t="shared" si="7"/>
      </c>
      <c r="AB13" s="151"/>
      <c r="AC13" s="77">
        <f t="shared" si="8"/>
      </c>
      <c r="AD13" s="69">
        <f t="shared" si="9"/>
      </c>
      <c r="AE13" s="151"/>
      <c r="AF13" s="72">
        <f t="shared" si="10"/>
      </c>
      <c r="AG13" s="71">
        <f t="shared" si="11"/>
      </c>
      <c r="AH13" s="151"/>
      <c r="AI13" s="72">
        <f t="shared" si="12"/>
      </c>
      <c r="AJ13" s="71">
        <f t="shared" si="13"/>
      </c>
      <c r="AK13" s="151">
        <v>1</v>
      </c>
      <c r="AL13" s="72">
        <f t="shared" si="14"/>
        <v>4</v>
      </c>
      <c r="AM13" s="71">
        <f t="shared" si="15"/>
        <v>3</v>
      </c>
      <c r="AN13" s="249"/>
      <c r="AO13" s="72">
        <f t="shared" si="16"/>
      </c>
      <c r="AP13" s="71">
        <f t="shared" si="17"/>
      </c>
      <c r="AQ13" s="151"/>
      <c r="AR13" s="72">
        <f t="shared" si="18"/>
      </c>
      <c r="AS13" s="71">
        <f t="shared" si="19"/>
      </c>
      <c r="AT13" s="228">
        <f t="shared" si="20"/>
        <v>7</v>
      </c>
      <c r="AU13" s="228">
        <f t="shared" si="21"/>
      </c>
      <c r="AV13" s="153">
        <f t="shared" si="22"/>
      </c>
      <c r="AW13" s="143">
        <f t="shared" si="23"/>
        <v>3.5</v>
      </c>
      <c r="AX13" s="146"/>
      <c r="AY13" s="140">
        <v>4.857142857142857</v>
      </c>
      <c r="AZ13" s="136"/>
      <c r="BA13" s="131">
        <f t="shared" si="24"/>
        <v>0</v>
      </c>
      <c r="BB13" s="116">
        <f aca="true" t="shared" si="26" ref="BB13:BG20">IF($C13=BB$1,$BA13,0)</f>
        <v>0</v>
      </c>
      <c r="BC13" s="116">
        <f t="shared" si="26"/>
        <v>0</v>
      </c>
      <c r="BD13" s="116">
        <f t="shared" si="26"/>
        <v>0</v>
      </c>
      <c r="BE13" s="116">
        <f t="shared" si="26"/>
        <v>0</v>
      </c>
      <c r="BF13" s="116">
        <f t="shared" si="26"/>
        <v>0</v>
      </c>
      <c r="BG13" s="132">
        <f t="shared" si="26"/>
        <v>0</v>
      </c>
      <c r="BJ13" s="222"/>
      <c r="BK13" s="222"/>
      <c r="BL13" s="222"/>
      <c r="BM13" s="206"/>
      <c r="BN13" s="224"/>
      <c r="BO13" s="224"/>
    </row>
    <row r="14" spans="1:64" ht="11.25">
      <c r="A14" s="53">
        <v>10</v>
      </c>
      <c r="B14" s="52">
        <f t="shared" si="1"/>
        <v>12</v>
      </c>
      <c r="C14" s="4" t="s">
        <v>49</v>
      </c>
      <c r="D14" s="67" t="s">
        <v>53</v>
      </c>
      <c r="E14" s="77"/>
      <c r="F14" s="69"/>
      <c r="G14" s="77">
        <v>2</v>
      </c>
      <c r="H14" s="69">
        <v>2</v>
      </c>
      <c r="I14" s="77">
        <v>5</v>
      </c>
      <c r="J14" s="69">
        <v>6</v>
      </c>
      <c r="K14" s="77"/>
      <c r="L14" s="69"/>
      <c r="M14" s="240"/>
      <c r="N14" s="240"/>
      <c r="O14" s="77"/>
      <c r="P14" s="69"/>
      <c r="Q14" s="69"/>
      <c r="R14" s="69"/>
      <c r="S14" s="149">
        <f t="shared" si="2"/>
        <v>4.75</v>
      </c>
      <c r="T14" s="68">
        <f t="shared" si="3"/>
        <v>4</v>
      </c>
      <c r="U14" s="75">
        <f t="shared" si="4"/>
        <v>2</v>
      </c>
      <c r="V14" s="75">
        <f t="shared" si="5"/>
        <v>6</v>
      </c>
      <c r="X14" s="118"/>
      <c r="Y14" s="151"/>
      <c r="Z14" s="77">
        <f t="shared" si="6"/>
      </c>
      <c r="AA14" s="69">
        <f t="shared" si="7"/>
      </c>
      <c r="AB14" s="151">
        <v>1</v>
      </c>
      <c r="AC14" s="77">
        <f t="shared" si="8"/>
        <v>3</v>
      </c>
      <c r="AD14" s="69">
        <f t="shared" si="9"/>
        <v>3</v>
      </c>
      <c r="AE14" s="151">
        <v>1</v>
      </c>
      <c r="AF14" s="72">
        <f t="shared" si="10"/>
        <v>6</v>
      </c>
      <c r="AG14" s="71">
        <f t="shared" si="11"/>
        <v>7</v>
      </c>
      <c r="AH14" s="151"/>
      <c r="AI14" s="72">
        <f t="shared" si="12"/>
      </c>
      <c r="AJ14" s="71">
        <f t="shared" si="13"/>
      </c>
      <c r="AK14" s="151"/>
      <c r="AL14" s="72">
        <f t="shared" si="14"/>
      </c>
      <c r="AM14" s="71">
        <f t="shared" si="15"/>
      </c>
      <c r="AN14" s="249"/>
      <c r="AO14" s="72">
        <f t="shared" si="16"/>
      </c>
      <c r="AP14" s="71">
        <f t="shared" si="17"/>
      </c>
      <c r="AQ14" s="151"/>
      <c r="AR14" s="72">
        <f t="shared" si="18"/>
      </c>
      <c r="AS14" s="71">
        <f t="shared" si="19"/>
      </c>
      <c r="AT14" s="228">
        <f t="shared" si="20"/>
        <v>19</v>
      </c>
      <c r="AU14" s="228">
        <f t="shared" si="21"/>
      </c>
      <c r="AV14" s="153">
        <f t="shared" si="22"/>
      </c>
      <c r="AW14" s="143">
        <f t="shared" si="23"/>
        <v>4.75</v>
      </c>
      <c r="AX14" s="146"/>
      <c r="AY14" s="140">
        <v>3.5714285714285716</v>
      </c>
      <c r="AZ14" s="136"/>
      <c r="BA14" s="131">
        <f t="shared" si="24"/>
        <v>0</v>
      </c>
      <c r="BB14" s="116">
        <f t="shared" si="26"/>
        <v>0</v>
      </c>
      <c r="BC14" s="116">
        <f t="shared" si="26"/>
        <v>0</v>
      </c>
      <c r="BD14" s="116">
        <f t="shared" si="26"/>
        <v>0</v>
      </c>
      <c r="BE14" s="116">
        <f t="shared" si="26"/>
        <v>0</v>
      </c>
      <c r="BF14" s="116">
        <f t="shared" si="26"/>
        <v>0</v>
      </c>
      <c r="BG14" s="132">
        <f t="shared" si="26"/>
        <v>0</v>
      </c>
      <c r="BJ14" s="222"/>
      <c r="BK14" s="222"/>
      <c r="BL14" s="222"/>
    </row>
    <row r="15" spans="1:64" ht="11.25">
      <c r="A15" s="53">
        <v>14</v>
      </c>
      <c r="B15" s="52">
        <f t="shared" si="1"/>
        <v>13</v>
      </c>
      <c r="C15" s="183" t="s">
        <v>125</v>
      </c>
      <c r="D15" s="67" t="s">
        <v>221</v>
      </c>
      <c r="E15" s="77"/>
      <c r="F15" s="69"/>
      <c r="G15" s="77"/>
      <c r="H15" s="69"/>
      <c r="I15" s="77">
        <v>7</v>
      </c>
      <c r="J15" s="69">
        <v>2</v>
      </c>
      <c r="K15" s="77">
        <v>2</v>
      </c>
      <c r="L15" s="69">
        <v>3</v>
      </c>
      <c r="M15" s="240"/>
      <c r="N15" s="240"/>
      <c r="O15" s="77"/>
      <c r="P15" s="69"/>
      <c r="Q15" s="69">
        <v>3</v>
      </c>
      <c r="R15" s="69">
        <v>5</v>
      </c>
      <c r="S15" s="149">
        <f t="shared" si="2"/>
        <v>5.333333333333333</v>
      </c>
      <c r="T15" s="68">
        <f t="shared" si="3"/>
        <v>6</v>
      </c>
      <c r="U15" s="75">
        <f t="shared" si="4"/>
        <v>2</v>
      </c>
      <c r="V15" s="75">
        <f t="shared" si="5"/>
        <v>7</v>
      </c>
      <c r="X15" s="118"/>
      <c r="Y15" s="151"/>
      <c r="Z15" s="77">
        <f t="shared" si="6"/>
      </c>
      <c r="AA15" s="69">
        <f t="shared" si="7"/>
      </c>
      <c r="AB15" s="151"/>
      <c r="AC15" s="77">
        <f t="shared" si="8"/>
      </c>
      <c r="AD15" s="69">
        <f t="shared" si="9"/>
      </c>
      <c r="AE15" s="151">
        <v>2</v>
      </c>
      <c r="AF15" s="72">
        <f t="shared" si="10"/>
        <v>9</v>
      </c>
      <c r="AG15" s="71">
        <f t="shared" si="11"/>
        <v>4</v>
      </c>
      <c r="AH15" s="151">
        <v>2</v>
      </c>
      <c r="AI15" s="72">
        <f t="shared" si="12"/>
        <v>4</v>
      </c>
      <c r="AJ15" s="71">
        <f t="shared" si="13"/>
        <v>5</v>
      </c>
      <c r="AK15" s="151"/>
      <c r="AL15" s="72">
        <f t="shared" si="14"/>
      </c>
      <c r="AM15" s="71">
        <f t="shared" si="15"/>
      </c>
      <c r="AN15" s="249"/>
      <c r="AO15" s="72">
        <f t="shared" si="16"/>
      </c>
      <c r="AP15" s="71">
        <f t="shared" si="17"/>
      </c>
      <c r="AQ15" s="151">
        <v>1</v>
      </c>
      <c r="AR15" s="72">
        <f t="shared" si="18"/>
        <v>4</v>
      </c>
      <c r="AS15" s="71">
        <f t="shared" si="19"/>
        <v>6</v>
      </c>
      <c r="AT15" s="228">
        <f t="shared" si="20"/>
        <v>32</v>
      </c>
      <c r="AU15" s="228">
        <f t="shared" si="21"/>
      </c>
      <c r="AV15" s="153">
        <f t="shared" si="22"/>
      </c>
      <c r="AW15" s="143">
        <f t="shared" si="23"/>
        <v>5.333333333333333</v>
      </c>
      <c r="AX15" s="146"/>
      <c r="AY15" s="140">
        <v>15</v>
      </c>
      <c r="AZ15" s="136"/>
      <c r="BA15" s="131">
        <f t="shared" si="24"/>
        <v>0</v>
      </c>
      <c r="BB15" s="116">
        <f t="shared" si="26"/>
        <v>0</v>
      </c>
      <c r="BC15" s="116">
        <f t="shared" si="26"/>
        <v>0</v>
      </c>
      <c r="BD15" s="116">
        <f t="shared" si="26"/>
        <v>0</v>
      </c>
      <c r="BE15" s="116">
        <f t="shared" si="26"/>
        <v>0</v>
      </c>
      <c r="BF15" s="116">
        <f t="shared" si="26"/>
        <v>0</v>
      </c>
      <c r="BG15" s="132">
        <f t="shared" si="26"/>
        <v>0</v>
      </c>
      <c r="BJ15" s="222"/>
      <c r="BK15" s="222"/>
      <c r="BL15" s="222"/>
    </row>
    <row r="16" spans="1:67" ht="11.25">
      <c r="A16" s="53">
        <v>13</v>
      </c>
      <c r="B16" s="52">
        <f t="shared" si="1"/>
        <v>14</v>
      </c>
      <c r="C16" s="4" t="s">
        <v>49</v>
      </c>
      <c r="D16" s="67" t="s">
        <v>56</v>
      </c>
      <c r="E16" s="77"/>
      <c r="F16" s="69"/>
      <c r="G16" s="77">
        <v>2</v>
      </c>
      <c r="H16" s="69">
        <v>2</v>
      </c>
      <c r="I16" s="77"/>
      <c r="J16" s="69"/>
      <c r="K16" s="77"/>
      <c r="L16" s="69"/>
      <c r="M16" s="240"/>
      <c r="N16" s="240"/>
      <c r="O16" s="77"/>
      <c r="P16" s="69"/>
      <c r="Q16" s="69"/>
      <c r="R16" s="69"/>
      <c r="S16" s="149">
        <f t="shared" si="2"/>
        <v>5.375</v>
      </c>
      <c r="T16" s="68">
        <f t="shared" si="3"/>
        <v>2</v>
      </c>
      <c r="U16" s="75">
        <f t="shared" si="4"/>
        <v>2</v>
      </c>
      <c r="V16" s="75">
        <f t="shared" si="5"/>
        <v>2</v>
      </c>
      <c r="X16" s="118"/>
      <c r="Y16" s="151"/>
      <c r="Z16" s="77">
        <f t="shared" si="6"/>
      </c>
      <c r="AA16" s="69">
        <f t="shared" si="7"/>
      </c>
      <c r="AB16" s="151">
        <v>2</v>
      </c>
      <c r="AC16" s="77">
        <f t="shared" si="8"/>
        <v>4</v>
      </c>
      <c r="AD16" s="69">
        <f t="shared" si="9"/>
        <v>4</v>
      </c>
      <c r="AE16" s="151"/>
      <c r="AF16" s="72">
        <f t="shared" si="10"/>
      </c>
      <c r="AG16" s="71">
        <f t="shared" si="11"/>
      </c>
      <c r="AH16" s="151"/>
      <c r="AI16" s="72">
        <f t="shared" si="12"/>
      </c>
      <c r="AJ16" s="71">
        <f t="shared" si="13"/>
      </c>
      <c r="AK16" s="151"/>
      <c r="AL16" s="72">
        <f t="shared" si="14"/>
      </c>
      <c r="AM16" s="71">
        <f t="shared" si="15"/>
      </c>
      <c r="AN16" s="249"/>
      <c r="AO16" s="72">
        <f t="shared" si="16"/>
      </c>
      <c r="AP16" s="71">
        <f t="shared" si="17"/>
      </c>
      <c r="AQ16" s="151"/>
      <c r="AR16" s="72">
        <f t="shared" si="18"/>
      </c>
      <c r="AS16" s="71">
        <f t="shared" si="19"/>
      </c>
      <c r="AT16" s="228">
        <f t="shared" si="20"/>
        <v>8</v>
      </c>
      <c r="AU16" s="228">
        <f t="shared" si="21"/>
      </c>
      <c r="AV16" s="153">
        <f t="shared" si="22"/>
      </c>
      <c r="AW16" s="143">
        <f t="shared" si="23"/>
        <v>4</v>
      </c>
      <c r="AX16" s="146"/>
      <c r="AY16" s="140">
        <v>6.75</v>
      </c>
      <c r="AZ16" s="136"/>
      <c r="BA16" s="131">
        <f t="shared" si="24"/>
        <v>0</v>
      </c>
      <c r="BB16" s="116">
        <f t="shared" si="26"/>
        <v>0</v>
      </c>
      <c r="BC16" s="116">
        <f t="shared" si="26"/>
        <v>0</v>
      </c>
      <c r="BD16" s="116">
        <f t="shared" si="26"/>
        <v>0</v>
      </c>
      <c r="BE16" s="116">
        <f t="shared" si="26"/>
        <v>0</v>
      </c>
      <c r="BF16" s="116">
        <f t="shared" si="26"/>
        <v>0</v>
      </c>
      <c r="BG16" s="132">
        <f t="shared" si="26"/>
        <v>0</v>
      </c>
      <c r="BJ16" s="222"/>
      <c r="BK16" s="222"/>
      <c r="BL16" s="222"/>
      <c r="BM16" s="206"/>
      <c r="BN16" s="224"/>
      <c r="BO16" s="224"/>
    </row>
    <row r="17" spans="1:64" ht="11.25">
      <c r="A17" s="53">
        <v>52</v>
      </c>
      <c r="B17" s="52">
        <f t="shared" si="1"/>
        <v>15</v>
      </c>
      <c r="C17" s="5" t="s">
        <v>5</v>
      </c>
      <c r="D17" s="67" t="s">
        <v>259</v>
      </c>
      <c r="E17" s="77"/>
      <c r="F17" s="69"/>
      <c r="G17" s="77"/>
      <c r="H17" s="69"/>
      <c r="I17" s="77"/>
      <c r="J17" s="69"/>
      <c r="K17" s="77"/>
      <c r="L17" s="69"/>
      <c r="M17" s="240">
        <v>5</v>
      </c>
      <c r="N17" s="240">
        <v>6</v>
      </c>
      <c r="O17" s="77"/>
      <c r="P17" s="69"/>
      <c r="Q17" s="69">
        <v>1</v>
      </c>
      <c r="R17" s="69">
        <v>2</v>
      </c>
      <c r="S17" s="149">
        <f t="shared" si="2"/>
        <v>5.5</v>
      </c>
      <c r="T17" s="68">
        <f t="shared" si="3"/>
        <v>4</v>
      </c>
      <c r="U17" s="75">
        <f t="shared" si="4"/>
        <v>1</v>
      </c>
      <c r="V17" s="75">
        <f t="shared" si="5"/>
        <v>6</v>
      </c>
      <c r="X17" s="118"/>
      <c r="Y17" s="151"/>
      <c r="Z17" s="77">
        <f t="shared" si="6"/>
      </c>
      <c r="AA17" s="69">
        <f t="shared" si="7"/>
      </c>
      <c r="AB17" s="151"/>
      <c r="AC17" s="77">
        <f t="shared" si="8"/>
      </c>
      <c r="AD17" s="69">
        <f t="shared" si="9"/>
      </c>
      <c r="AE17" s="151"/>
      <c r="AF17" s="72">
        <f t="shared" si="10"/>
      </c>
      <c r="AG17" s="71">
        <f t="shared" si="11"/>
      </c>
      <c r="AH17" s="151"/>
      <c r="AI17" s="72">
        <f t="shared" si="12"/>
      </c>
      <c r="AJ17" s="71">
        <f t="shared" si="13"/>
      </c>
      <c r="AK17" s="151">
        <v>2</v>
      </c>
      <c r="AL17" s="72">
        <f t="shared" si="14"/>
        <v>7</v>
      </c>
      <c r="AM17" s="71">
        <f t="shared" si="15"/>
        <v>8</v>
      </c>
      <c r="AN17" s="249"/>
      <c r="AO17" s="72">
        <f t="shared" si="16"/>
      </c>
      <c r="AP17" s="71">
        <f t="shared" si="17"/>
      </c>
      <c r="AQ17" s="151">
        <v>2</v>
      </c>
      <c r="AR17" s="72">
        <f t="shared" si="18"/>
        <v>3</v>
      </c>
      <c r="AS17" s="71">
        <f t="shared" si="19"/>
        <v>4</v>
      </c>
      <c r="AT17" s="228">
        <f t="shared" si="20"/>
        <v>22</v>
      </c>
      <c r="AU17" s="228">
        <f t="shared" si="21"/>
      </c>
      <c r="AV17" s="153">
        <f t="shared" si="22"/>
      </c>
      <c r="AW17" s="143">
        <f t="shared" si="23"/>
        <v>5.5</v>
      </c>
      <c r="AX17" s="146"/>
      <c r="AY17" s="140">
        <v>15</v>
      </c>
      <c r="AZ17" s="136"/>
      <c r="BA17" s="131">
        <f t="shared" si="24"/>
        <v>1</v>
      </c>
      <c r="BB17" s="116">
        <f t="shared" si="26"/>
        <v>0</v>
      </c>
      <c r="BC17" s="116">
        <f t="shared" si="26"/>
        <v>0</v>
      </c>
      <c r="BD17" s="116">
        <f t="shared" si="26"/>
        <v>0</v>
      </c>
      <c r="BE17" s="116">
        <f t="shared" si="26"/>
        <v>1</v>
      </c>
      <c r="BF17" s="116">
        <f t="shared" si="26"/>
        <v>0</v>
      </c>
      <c r="BG17" s="132">
        <f t="shared" si="26"/>
        <v>0</v>
      </c>
      <c r="BJ17" s="222"/>
      <c r="BK17" s="222"/>
      <c r="BL17" s="222"/>
    </row>
    <row r="18" spans="1:67" ht="11.25">
      <c r="A18" s="53">
        <v>12</v>
      </c>
      <c r="B18" s="52">
        <f t="shared" si="1"/>
        <v>16</v>
      </c>
      <c r="C18" s="91" t="s">
        <v>1</v>
      </c>
      <c r="D18" s="67" t="s">
        <v>57</v>
      </c>
      <c r="E18" s="77">
        <v>4</v>
      </c>
      <c r="F18" s="69">
        <v>4</v>
      </c>
      <c r="G18" s="77">
        <v>3</v>
      </c>
      <c r="H18" s="69">
        <v>3</v>
      </c>
      <c r="I18" s="77">
        <v>8</v>
      </c>
      <c r="J18" s="239">
        <v>9</v>
      </c>
      <c r="K18" s="77">
        <v>1</v>
      </c>
      <c r="L18" s="69">
        <v>1</v>
      </c>
      <c r="M18" s="240">
        <v>3</v>
      </c>
      <c r="N18" s="240">
        <v>5</v>
      </c>
      <c r="O18" s="77">
        <v>2</v>
      </c>
      <c r="P18" s="69">
        <v>2</v>
      </c>
      <c r="Q18" s="69">
        <v>4</v>
      </c>
      <c r="R18" s="69">
        <v>3</v>
      </c>
      <c r="S18" s="149">
        <f t="shared" si="2"/>
        <v>5.583333333333333</v>
      </c>
      <c r="T18" s="68">
        <f t="shared" si="3"/>
        <v>14</v>
      </c>
      <c r="U18" s="75">
        <f t="shared" si="4"/>
        <v>1</v>
      </c>
      <c r="V18" s="75">
        <f t="shared" si="5"/>
        <v>9</v>
      </c>
      <c r="X18" s="118"/>
      <c r="Y18" s="151">
        <v>1</v>
      </c>
      <c r="Z18" s="77">
        <f t="shared" si="6"/>
        <v>5</v>
      </c>
      <c r="AA18" s="69">
        <f t="shared" si="7"/>
        <v>5</v>
      </c>
      <c r="AB18" s="151">
        <v>2</v>
      </c>
      <c r="AC18" s="77">
        <f t="shared" si="8"/>
        <v>5</v>
      </c>
      <c r="AD18" s="69">
        <f t="shared" si="9"/>
        <v>5</v>
      </c>
      <c r="AE18" s="151">
        <v>2</v>
      </c>
      <c r="AF18" s="72">
        <f t="shared" si="10"/>
        <v>10</v>
      </c>
      <c r="AG18" s="71">
        <f t="shared" si="11"/>
        <v>11</v>
      </c>
      <c r="AH18" s="151">
        <v>2</v>
      </c>
      <c r="AI18" s="72">
        <f t="shared" si="12"/>
        <v>3</v>
      </c>
      <c r="AJ18" s="71">
        <f t="shared" si="13"/>
        <v>3</v>
      </c>
      <c r="AK18" s="151">
        <v>2</v>
      </c>
      <c r="AL18" s="72">
        <f t="shared" si="14"/>
        <v>5</v>
      </c>
      <c r="AM18" s="71">
        <f t="shared" si="15"/>
        <v>7</v>
      </c>
      <c r="AN18" s="249">
        <v>2</v>
      </c>
      <c r="AO18" s="72">
        <f t="shared" si="16"/>
        <v>4</v>
      </c>
      <c r="AP18" s="71">
        <f t="shared" si="17"/>
        <v>4</v>
      </c>
      <c r="AQ18" s="151">
        <v>2</v>
      </c>
      <c r="AR18" s="72">
        <f t="shared" si="18"/>
        <v>6</v>
      </c>
      <c r="AS18" s="71">
        <f t="shared" si="19"/>
        <v>5</v>
      </c>
      <c r="AT18" s="228">
        <f t="shared" si="20"/>
        <v>78</v>
      </c>
      <c r="AU18" s="228">
        <f t="shared" si="21"/>
        <v>67</v>
      </c>
      <c r="AV18" s="153">
        <f t="shared" si="22"/>
        <v>67</v>
      </c>
      <c r="AW18" s="143">
        <f t="shared" si="23"/>
        <v>5.583333333333333</v>
      </c>
      <c r="AX18" s="146"/>
      <c r="AY18" s="140">
        <v>4.5</v>
      </c>
      <c r="AZ18" s="136"/>
      <c r="BA18" s="131">
        <f t="shared" si="24"/>
        <v>2</v>
      </c>
      <c r="BB18" s="116">
        <f t="shared" si="26"/>
        <v>0</v>
      </c>
      <c r="BC18" s="116">
        <f t="shared" si="26"/>
        <v>0</v>
      </c>
      <c r="BD18" s="116">
        <f t="shared" si="26"/>
        <v>2</v>
      </c>
      <c r="BE18" s="116">
        <f t="shared" si="26"/>
        <v>0</v>
      </c>
      <c r="BF18" s="116">
        <f t="shared" si="26"/>
        <v>0</v>
      </c>
      <c r="BG18" s="132">
        <f t="shared" si="26"/>
        <v>0</v>
      </c>
      <c r="BJ18" s="222"/>
      <c r="BK18" s="222"/>
      <c r="BL18" s="222"/>
      <c r="BM18" s="206"/>
      <c r="BN18" s="224"/>
      <c r="BO18" s="224"/>
    </row>
    <row r="19" spans="1:67" ht="11.25">
      <c r="A19" s="53">
        <v>16</v>
      </c>
      <c r="B19" s="52">
        <f t="shared" si="1"/>
        <v>17</v>
      </c>
      <c r="C19" s="97" t="s">
        <v>3</v>
      </c>
      <c r="D19" s="67" t="s">
        <v>16</v>
      </c>
      <c r="E19" s="77"/>
      <c r="F19" s="69"/>
      <c r="G19" s="77"/>
      <c r="H19" s="69"/>
      <c r="I19" s="77"/>
      <c r="J19" s="69"/>
      <c r="K19" s="77"/>
      <c r="L19" s="69"/>
      <c r="M19" s="240"/>
      <c r="N19" s="240"/>
      <c r="O19" s="77"/>
      <c r="P19" s="69"/>
      <c r="Q19" s="69"/>
      <c r="R19" s="69"/>
      <c r="S19" s="149">
        <f t="shared" si="2"/>
        <v>5.625</v>
      </c>
      <c r="T19" s="68">
        <f t="shared" si="3"/>
        <v>0</v>
      </c>
      <c r="U19" s="75">
        <f t="shared" si="4"/>
        <v>0</v>
      </c>
      <c r="V19" s="75">
        <f t="shared" si="5"/>
        <v>0</v>
      </c>
      <c r="X19" s="118"/>
      <c r="Y19" s="151"/>
      <c r="Z19" s="77">
        <f t="shared" si="6"/>
      </c>
      <c r="AA19" s="69">
        <f t="shared" si="7"/>
      </c>
      <c r="AB19" s="151"/>
      <c r="AC19" s="77">
        <f t="shared" si="8"/>
      </c>
      <c r="AD19" s="69">
        <f t="shared" si="9"/>
      </c>
      <c r="AE19" s="151"/>
      <c r="AF19" s="72">
        <f t="shared" si="10"/>
      </c>
      <c r="AG19" s="71">
        <f t="shared" si="11"/>
      </c>
      <c r="AH19" s="151"/>
      <c r="AI19" s="72">
        <f t="shared" si="12"/>
      </c>
      <c r="AJ19" s="71">
        <f t="shared" si="13"/>
      </c>
      <c r="AK19" s="151"/>
      <c r="AL19" s="72">
        <f t="shared" si="14"/>
      </c>
      <c r="AM19" s="71">
        <f t="shared" si="15"/>
      </c>
      <c r="AN19" s="249"/>
      <c r="AO19" s="72">
        <f t="shared" si="16"/>
      </c>
      <c r="AP19" s="71">
        <f t="shared" si="17"/>
      </c>
      <c r="AQ19" s="151"/>
      <c r="AR19" s="72">
        <f t="shared" si="18"/>
      </c>
      <c r="AS19" s="71">
        <f t="shared" si="19"/>
      </c>
      <c r="AT19" s="228">
        <f t="shared" si="20"/>
        <v>0</v>
      </c>
      <c r="AU19" s="228">
        <f t="shared" si="21"/>
      </c>
      <c r="AV19" s="153">
        <f t="shared" si="22"/>
      </c>
      <c r="AW19" s="143">
        <f t="shared" si="23"/>
        <v>0</v>
      </c>
      <c r="AX19" s="146"/>
      <c r="AY19" s="140">
        <v>5.625</v>
      </c>
      <c r="AZ19" s="136"/>
      <c r="BA19" s="131">
        <f t="shared" si="24"/>
        <v>0</v>
      </c>
      <c r="BB19" s="116">
        <f t="shared" si="26"/>
        <v>0</v>
      </c>
      <c r="BC19" s="116">
        <f t="shared" si="26"/>
        <v>0</v>
      </c>
      <c r="BD19" s="116">
        <f t="shared" si="26"/>
        <v>0</v>
      </c>
      <c r="BE19" s="116">
        <f t="shared" si="26"/>
        <v>0</v>
      </c>
      <c r="BF19" s="116">
        <f t="shared" si="26"/>
        <v>0</v>
      </c>
      <c r="BG19" s="132">
        <f t="shared" si="26"/>
        <v>0</v>
      </c>
      <c r="BJ19" s="222"/>
      <c r="BK19" s="222"/>
      <c r="BL19" s="222"/>
      <c r="BM19" s="206"/>
      <c r="BN19" s="224"/>
      <c r="BO19" s="224"/>
    </row>
    <row r="20" spans="1:64" ht="11.25">
      <c r="A20" s="53">
        <v>18</v>
      </c>
      <c r="B20" s="52">
        <f t="shared" si="1"/>
        <v>18</v>
      </c>
      <c r="C20" s="5" t="s">
        <v>5</v>
      </c>
      <c r="D20" s="67" t="s">
        <v>194</v>
      </c>
      <c r="E20" s="77"/>
      <c r="F20" s="69"/>
      <c r="G20" s="77">
        <v>9</v>
      </c>
      <c r="H20" s="69">
        <v>5</v>
      </c>
      <c r="I20" s="77"/>
      <c r="J20" s="69"/>
      <c r="K20" s="77">
        <v>5</v>
      </c>
      <c r="L20" s="69">
        <v>1</v>
      </c>
      <c r="M20" s="240"/>
      <c r="N20" s="240"/>
      <c r="O20" s="77"/>
      <c r="P20" s="69"/>
      <c r="Q20" s="69"/>
      <c r="R20" s="69"/>
      <c r="S20" s="149">
        <f t="shared" si="2"/>
        <v>6</v>
      </c>
      <c r="T20" s="68">
        <f t="shared" si="3"/>
        <v>4</v>
      </c>
      <c r="U20" s="75">
        <f t="shared" si="4"/>
        <v>1</v>
      </c>
      <c r="V20" s="75">
        <f t="shared" si="5"/>
        <v>9</v>
      </c>
      <c r="X20" s="118"/>
      <c r="Y20" s="151"/>
      <c r="Z20" s="77">
        <f t="shared" si="6"/>
      </c>
      <c r="AA20" s="69">
        <f t="shared" si="7"/>
      </c>
      <c r="AB20" s="151">
        <v>1</v>
      </c>
      <c r="AC20" s="77">
        <f t="shared" si="8"/>
        <v>10</v>
      </c>
      <c r="AD20" s="69">
        <f t="shared" si="9"/>
        <v>6</v>
      </c>
      <c r="AE20" s="151"/>
      <c r="AF20" s="72">
        <f t="shared" si="10"/>
      </c>
      <c r="AG20" s="71">
        <f t="shared" si="11"/>
      </c>
      <c r="AH20" s="151">
        <v>1</v>
      </c>
      <c r="AI20" s="72">
        <f t="shared" si="12"/>
        <v>6</v>
      </c>
      <c r="AJ20" s="71">
        <f t="shared" si="13"/>
        <v>2</v>
      </c>
      <c r="AK20" s="151"/>
      <c r="AL20" s="72">
        <f t="shared" si="14"/>
      </c>
      <c r="AM20" s="71">
        <f t="shared" si="15"/>
      </c>
      <c r="AN20" s="249"/>
      <c r="AO20" s="72">
        <f t="shared" si="16"/>
      </c>
      <c r="AP20" s="71">
        <f t="shared" si="17"/>
      </c>
      <c r="AQ20" s="151"/>
      <c r="AR20" s="72">
        <f t="shared" si="18"/>
      </c>
      <c r="AS20" s="71">
        <f t="shared" si="19"/>
      </c>
      <c r="AT20" s="228">
        <f t="shared" si="20"/>
        <v>24</v>
      </c>
      <c r="AU20" s="228">
        <f t="shared" si="21"/>
      </c>
      <c r="AV20" s="153">
        <f t="shared" si="22"/>
      </c>
      <c r="AW20" s="143">
        <f t="shared" si="23"/>
        <v>6</v>
      </c>
      <c r="AX20" s="146"/>
      <c r="AY20" s="140">
        <v>15</v>
      </c>
      <c r="AZ20" s="136"/>
      <c r="BA20" s="131">
        <f t="shared" si="24"/>
        <v>1</v>
      </c>
      <c r="BB20" s="116">
        <f t="shared" si="26"/>
        <v>0</v>
      </c>
      <c r="BC20" s="116">
        <f t="shared" si="26"/>
        <v>0</v>
      </c>
      <c r="BD20" s="116">
        <f t="shared" si="26"/>
        <v>0</v>
      </c>
      <c r="BE20" s="116">
        <f t="shared" si="26"/>
        <v>1</v>
      </c>
      <c r="BF20" s="116">
        <f t="shared" si="26"/>
        <v>0</v>
      </c>
      <c r="BG20" s="132">
        <f t="shared" si="26"/>
        <v>0</v>
      </c>
      <c r="BJ20" s="222"/>
      <c r="BK20" s="222"/>
      <c r="BL20" s="222"/>
    </row>
    <row r="21" spans="1:64" ht="11.25">
      <c r="A21" s="53">
        <v>20</v>
      </c>
      <c r="B21" s="52">
        <f t="shared" si="1"/>
        <v>19</v>
      </c>
      <c r="C21" s="102" t="s">
        <v>64</v>
      </c>
      <c r="D21" s="67" t="s">
        <v>119</v>
      </c>
      <c r="E21" s="77">
        <v>5</v>
      </c>
      <c r="F21" s="69">
        <v>7</v>
      </c>
      <c r="G21" s="77"/>
      <c r="H21" s="69"/>
      <c r="I21" s="77"/>
      <c r="J21" s="69"/>
      <c r="K21" s="77">
        <v>2</v>
      </c>
      <c r="L21" s="69">
        <v>4</v>
      </c>
      <c r="M21" s="240">
        <v>7</v>
      </c>
      <c r="N21" s="240">
        <v>4</v>
      </c>
      <c r="O21" s="77"/>
      <c r="P21" s="69"/>
      <c r="Q21" s="69"/>
      <c r="R21" s="69"/>
      <c r="S21" s="149">
        <f t="shared" si="2"/>
        <v>6.166666666666667</v>
      </c>
      <c r="T21" s="68">
        <f t="shared" si="3"/>
        <v>6</v>
      </c>
      <c r="U21" s="75">
        <f t="shared" si="4"/>
        <v>2</v>
      </c>
      <c r="V21" s="75">
        <f t="shared" si="5"/>
        <v>7</v>
      </c>
      <c r="X21" s="118"/>
      <c r="Y21" s="151">
        <v>1</v>
      </c>
      <c r="Z21" s="77">
        <f t="shared" si="6"/>
        <v>6</v>
      </c>
      <c r="AA21" s="69">
        <f t="shared" si="7"/>
        <v>8</v>
      </c>
      <c r="AB21" s="151"/>
      <c r="AC21" s="77">
        <f t="shared" si="8"/>
      </c>
      <c r="AD21" s="69">
        <f t="shared" si="9"/>
      </c>
      <c r="AE21" s="151"/>
      <c r="AF21" s="72">
        <f t="shared" si="10"/>
      </c>
      <c r="AG21" s="71">
        <f t="shared" si="11"/>
      </c>
      <c r="AH21" s="151">
        <v>1</v>
      </c>
      <c r="AI21" s="72">
        <f t="shared" si="12"/>
        <v>3</v>
      </c>
      <c r="AJ21" s="71">
        <f t="shared" si="13"/>
        <v>5</v>
      </c>
      <c r="AK21" s="151">
        <v>2</v>
      </c>
      <c r="AL21" s="72">
        <f t="shared" si="14"/>
        <v>9</v>
      </c>
      <c r="AM21" s="71">
        <f t="shared" si="15"/>
        <v>6</v>
      </c>
      <c r="AN21" s="249"/>
      <c r="AO21" s="72">
        <f t="shared" si="16"/>
      </c>
      <c r="AP21" s="71">
        <f t="shared" si="17"/>
      </c>
      <c r="AQ21" s="151"/>
      <c r="AR21" s="72">
        <f t="shared" si="18"/>
      </c>
      <c r="AS21" s="71">
        <f t="shared" si="19"/>
      </c>
      <c r="AT21" s="228">
        <f t="shared" si="20"/>
        <v>37</v>
      </c>
      <c r="AU21" s="228">
        <f t="shared" si="21"/>
      </c>
      <c r="AV21" s="153">
        <f t="shared" si="22"/>
      </c>
      <c r="AW21" s="143">
        <f t="shared" si="23"/>
        <v>6.166666666666667</v>
      </c>
      <c r="AX21" s="146"/>
      <c r="AY21" s="140">
        <v>8.5</v>
      </c>
      <c r="AZ21" s="136"/>
      <c r="BA21" s="131">
        <f t="shared" si="24"/>
        <v>0</v>
      </c>
      <c r="BB21" s="116">
        <f aca="true" t="shared" si="27" ref="BB21:BG29">IF($C21=BB$1,$BA21,0)</f>
        <v>0</v>
      </c>
      <c r="BC21" s="116">
        <f t="shared" si="27"/>
        <v>0</v>
      </c>
      <c r="BD21" s="116">
        <f t="shared" si="27"/>
        <v>0</v>
      </c>
      <c r="BE21" s="116">
        <f t="shared" si="27"/>
        <v>0</v>
      </c>
      <c r="BF21" s="116">
        <f t="shared" si="27"/>
        <v>0</v>
      </c>
      <c r="BG21" s="132">
        <f t="shared" si="27"/>
        <v>0</v>
      </c>
      <c r="BJ21" s="222"/>
      <c r="BK21" s="222"/>
      <c r="BL21" s="222"/>
    </row>
    <row r="22" spans="1:64" ht="11.25">
      <c r="A22" s="53">
        <v>21</v>
      </c>
      <c r="B22" s="52">
        <f t="shared" si="1"/>
        <v>20</v>
      </c>
      <c r="C22" s="92" t="s">
        <v>63</v>
      </c>
      <c r="D22" s="67" t="s">
        <v>65</v>
      </c>
      <c r="E22" s="77">
        <v>10</v>
      </c>
      <c r="F22" s="69"/>
      <c r="G22" s="77"/>
      <c r="H22" s="69"/>
      <c r="I22" s="77">
        <v>4</v>
      </c>
      <c r="J22" s="69">
        <v>2</v>
      </c>
      <c r="K22" s="77">
        <v>6</v>
      </c>
      <c r="L22" s="69">
        <v>7</v>
      </c>
      <c r="M22" s="240"/>
      <c r="N22" s="240"/>
      <c r="O22" s="77"/>
      <c r="P22" s="69"/>
      <c r="Q22" s="69"/>
      <c r="R22" s="69"/>
      <c r="S22" s="149">
        <f t="shared" si="2"/>
        <v>6.2</v>
      </c>
      <c r="T22" s="68">
        <f t="shared" si="3"/>
        <v>5</v>
      </c>
      <c r="U22" s="75">
        <f t="shared" si="4"/>
        <v>2</v>
      </c>
      <c r="V22" s="75">
        <f t="shared" si="5"/>
        <v>10</v>
      </c>
      <c r="X22" s="118"/>
      <c r="Y22" s="151"/>
      <c r="Z22" s="77">
        <f t="shared" si="6"/>
        <v>10</v>
      </c>
      <c r="AA22" s="69">
        <f t="shared" si="7"/>
      </c>
      <c r="AB22" s="151"/>
      <c r="AC22" s="77">
        <f t="shared" si="8"/>
      </c>
      <c r="AD22" s="69">
        <f t="shared" si="9"/>
      </c>
      <c r="AE22" s="151">
        <v>1</v>
      </c>
      <c r="AF22" s="72">
        <f t="shared" si="10"/>
        <v>5</v>
      </c>
      <c r="AG22" s="71">
        <f t="shared" si="11"/>
        <v>3</v>
      </c>
      <c r="AH22" s="151"/>
      <c r="AI22" s="72">
        <f t="shared" si="12"/>
        <v>6</v>
      </c>
      <c r="AJ22" s="71">
        <f t="shared" si="13"/>
        <v>7</v>
      </c>
      <c r="AK22" s="151"/>
      <c r="AL22" s="72">
        <f t="shared" si="14"/>
      </c>
      <c r="AM22" s="71">
        <f t="shared" si="15"/>
      </c>
      <c r="AN22" s="249"/>
      <c r="AO22" s="72">
        <f t="shared" si="16"/>
      </c>
      <c r="AP22" s="71">
        <f t="shared" si="17"/>
      </c>
      <c r="AQ22" s="151"/>
      <c r="AR22" s="72">
        <f t="shared" si="18"/>
      </c>
      <c r="AS22" s="71">
        <f t="shared" si="19"/>
      </c>
      <c r="AT22" s="228">
        <f t="shared" si="20"/>
        <v>31</v>
      </c>
      <c r="AU22" s="228">
        <f t="shared" si="21"/>
      </c>
      <c r="AV22" s="153">
        <f t="shared" si="22"/>
      </c>
      <c r="AW22" s="143">
        <f t="shared" si="23"/>
        <v>6.2</v>
      </c>
      <c r="AX22" s="146"/>
      <c r="AY22" s="140">
        <v>7.909090909090909</v>
      </c>
      <c r="AZ22" s="136"/>
      <c r="BA22" s="131">
        <f t="shared" si="24"/>
        <v>0</v>
      </c>
      <c r="BB22" s="116">
        <f t="shared" si="27"/>
        <v>0</v>
      </c>
      <c r="BC22" s="116">
        <f t="shared" si="27"/>
        <v>0</v>
      </c>
      <c r="BD22" s="116">
        <f t="shared" si="27"/>
        <v>0</v>
      </c>
      <c r="BE22" s="116">
        <f t="shared" si="27"/>
        <v>0</v>
      </c>
      <c r="BF22" s="116">
        <f t="shared" si="27"/>
        <v>0</v>
      </c>
      <c r="BG22" s="132">
        <f t="shared" si="27"/>
        <v>0</v>
      </c>
      <c r="BJ22" s="222"/>
      <c r="BK22" s="222"/>
      <c r="BL22" s="222"/>
    </row>
    <row r="23" spans="1:64" ht="11.25">
      <c r="A23" s="53">
        <v>24</v>
      </c>
      <c r="B23" s="52">
        <f t="shared" si="1"/>
        <v>21</v>
      </c>
      <c r="C23" s="92" t="s">
        <v>63</v>
      </c>
      <c r="D23" s="70" t="s">
        <v>68</v>
      </c>
      <c r="E23" s="77"/>
      <c r="F23" s="69"/>
      <c r="G23" s="77"/>
      <c r="H23" s="69"/>
      <c r="I23" s="77"/>
      <c r="J23" s="69"/>
      <c r="K23" s="77">
        <v>4</v>
      </c>
      <c r="L23" s="69">
        <v>6</v>
      </c>
      <c r="M23" s="240"/>
      <c r="N23" s="240"/>
      <c r="O23" s="77"/>
      <c r="P23" s="69"/>
      <c r="Q23" s="69">
        <v>6</v>
      </c>
      <c r="R23" s="69">
        <v>7</v>
      </c>
      <c r="S23" s="149">
        <f t="shared" si="2"/>
        <v>6.25</v>
      </c>
      <c r="T23" s="68">
        <f t="shared" si="3"/>
        <v>4</v>
      </c>
      <c r="U23" s="75">
        <f t="shared" si="4"/>
        <v>4</v>
      </c>
      <c r="V23" s="75">
        <f t="shared" si="5"/>
        <v>7</v>
      </c>
      <c r="X23" s="118"/>
      <c r="Y23" s="151"/>
      <c r="Z23" s="77">
        <f t="shared" si="6"/>
      </c>
      <c r="AA23" s="69">
        <f t="shared" si="7"/>
      </c>
      <c r="AB23" s="151"/>
      <c r="AC23" s="77">
        <f t="shared" si="8"/>
      </c>
      <c r="AD23" s="69">
        <f t="shared" si="9"/>
      </c>
      <c r="AE23" s="151"/>
      <c r="AF23" s="72">
        <f t="shared" si="10"/>
      </c>
      <c r="AG23" s="71">
        <f t="shared" si="11"/>
      </c>
      <c r="AH23" s="151">
        <v>1</v>
      </c>
      <c r="AI23" s="72">
        <f t="shared" si="12"/>
        <v>5</v>
      </c>
      <c r="AJ23" s="71">
        <f t="shared" si="13"/>
        <v>7</v>
      </c>
      <c r="AK23" s="151"/>
      <c r="AL23" s="72">
        <f t="shared" si="14"/>
      </c>
      <c r="AM23" s="71">
        <f t="shared" si="15"/>
      </c>
      <c r="AN23" s="249"/>
      <c r="AO23" s="72">
        <f t="shared" si="16"/>
      </c>
      <c r="AP23" s="71">
        <f t="shared" si="17"/>
      </c>
      <c r="AQ23" s="151"/>
      <c r="AR23" s="72">
        <f t="shared" si="18"/>
        <v>6</v>
      </c>
      <c r="AS23" s="71">
        <f t="shared" si="19"/>
        <v>7</v>
      </c>
      <c r="AT23" s="228">
        <f t="shared" si="20"/>
        <v>25</v>
      </c>
      <c r="AU23" s="228">
        <f t="shared" si="21"/>
      </c>
      <c r="AV23" s="153">
        <f t="shared" si="22"/>
      </c>
      <c r="AW23" s="143">
        <f t="shared" si="23"/>
        <v>6.25</v>
      </c>
      <c r="AX23" s="146"/>
      <c r="AY23" s="140">
        <v>7.142857142857143</v>
      </c>
      <c r="AZ23" s="136"/>
      <c r="BA23" s="131">
        <f t="shared" si="24"/>
        <v>0</v>
      </c>
      <c r="BB23" s="116">
        <f t="shared" si="27"/>
        <v>0</v>
      </c>
      <c r="BC23" s="116">
        <f t="shared" si="27"/>
        <v>0</v>
      </c>
      <c r="BD23" s="116">
        <f t="shared" si="27"/>
        <v>0</v>
      </c>
      <c r="BE23" s="116">
        <f t="shared" si="27"/>
        <v>0</v>
      </c>
      <c r="BF23" s="116">
        <f t="shared" si="27"/>
        <v>0</v>
      </c>
      <c r="BG23" s="132">
        <f t="shared" si="27"/>
        <v>0</v>
      </c>
      <c r="BJ23" s="222"/>
      <c r="BK23" s="222"/>
      <c r="BL23" s="222"/>
    </row>
    <row r="24" spans="1:64" ht="11.25">
      <c r="A24" s="53">
        <v>38</v>
      </c>
      <c r="B24" s="52">
        <f t="shared" si="1"/>
        <v>21</v>
      </c>
      <c r="C24" s="5" t="s">
        <v>5</v>
      </c>
      <c r="D24" s="70" t="s">
        <v>106</v>
      </c>
      <c r="E24" s="77">
        <v>6</v>
      </c>
      <c r="F24" s="69">
        <v>5</v>
      </c>
      <c r="G24" s="77"/>
      <c r="H24" s="69"/>
      <c r="I24" s="77"/>
      <c r="J24" s="69"/>
      <c r="K24" s="77"/>
      <c r="L24" s="69"/>
      <c r="M24" s="240"/>
      <c r="N24" s="240"/>
      <c r="O24" s="77">
        <v>5</v>
      </c>
      <c r="P24" s="69">
        <v>3</v>
      </c>
      <c r="Q24" s="69"/>
      <c r="R24" s="69"/>
      <c r="S24" s="149">
        <f t="shared" si="2"/>
        <v>6.25</v>
      </c>
      <c r="T24" s="68">
        <f t="shared" si="3"/>
        <v>4</v>
      </c>
      <c r="U24" s="75">
        <f t="shared" si="4"/>
        <v>3</v>
      </c>
      <c r="V24" s="75">
        <f t="shared" si="5"/>
        <v>6</v>
      </c>
      <c r="X24" s="118"/>
      <c r="Y24" s="151">
        <v>1</v>
      </c>
      <c r="Z24" s="77">
        <f t="shared" si="6"/>
        <v>7</v>
      </c>
      <c r="AA24" s="69">
        <f t="shared" si="7"/>
        <v>6</v>
      </c>
      <c r="AB24" s="151"/>
      <c r="AC24" s="77">
        <f t="shared" si="8"/>
      </c>
      <c r="AD24" s="69">
        <f t="shared" si="9"/>
      </c>
      <c r="AE24" s="151"/>
      <c r="AF24" s="72">
        <f t="shared" si="10"/>
      </c>
      <c r="AG24" s="71">
        <f t="shared" si="11"/>
      </c>
      <c r="AH24" s="151"/>
      <c r="AI24" s="72">
        <f t="shared" si="12"/>
      </c>
      <c r="AJ24" s="71">
        <f t="shared" si="13"/>
      </c>
      <c r="AK24" s="151"/>
      <c r="AL24" s="72">
        <f t="shared" si="14"/>
      </c>
      <c r="AM24" s="71">
        <f t="shared" si="15"/>
      </c>
      <c r="AN24" s="249">
        <v>2</v>
      </c>
      <c r="AO24" s="72">
        <f t="shared" si="16"/>
        <v>7</v>
      </c>
      <c r="AP24" s="71">
        <f t="shared" si="17"/>
        <v>5</v>
      </c>
      <c r="AQ24" s="151"/>
      <c r="AR24" s="72">
        <f t="shared" si="18"/>
      </c>
      <c r="AS24" s="71">
        <f t="shared" si="19"/>
      </c>
      <c r="AT24" s="228">
        <f t="shared" si="20"/>
        <v>25</v>
      </c>
      <c r="AU24" s="228">
        <f t="shared" si="21"/>
      </c>
      <c r="AV24" s="153">
        <f t="shared" si="22"/>
      </c>
      <c r="AW24" s="143">
        <f t="shared" si="23"/>
        <v>6.25</v>
      </c>
      <c r="AX24" s="146"/>
      <c r="AY24" s="140">
        <v>10.75</v>
      </c>
      <c r="AZ24" s="136"/>
      <c r="BA24" s="131">
        <f t="shared" si="24"/>
        <v>0</v>
      </c>
      <c r="BB24" s="116">
        <f t="shared" si="27"/>
        <v>0</v>
      </c>
      <c r="BC24" s="116">
        <f t="shared" si="27"/>
        <v>0</v>
      </c>
      <c r="BD24" s="116">
        <f t="shared" si="27"/>
        <v>0</v>
      </c>
      <c r="BE24" s="116">
        <f t="shared" si="27"/>
        <v>0</v>
      </c>
      <c r="BF24" s="116">
        <f t="shared" si="27"/>
        <v>0</v>
      </c>
      <c r="BG24" s="132">
        <f t="shared" si="27"/>
        <v>0</v>
      </c>
      <c r="BJ24" s="222"/>
      <c r="BK24" s="222"/>
      <c r="BL24" s="222"/>
    </row>
    <row r="25" spans="1:64" ht="11.25">
      <c r="A25" s="53">
        <v>27</v>
      </c>
      <c r="B25" s="52">
        <f t="shared" si="1"/>
        <v>23</v>
      </c>
      <c r="C25" s="3" t="s">
        <v>105</v>
      </c>
      <c r="D25" s="70" t="s">
        <v>103</v>
      </c>
      <c r="E25" s="77">
        <v>7</v>
      </c>
      <c r="F25" s="69"/>
      <c r="G25" s="77">
        <v>4</v>
      </c>
      <c r="H25" s="69">
        <v>6</v>
      </c>
      <c r="I25" s="77">
        <v>6</v>
      </c>
      <c r="J25" s="69">
        <v>3</v>
      </c>
      <c r="K25" s="77">
        <v>8</v>
      </c>
      <c r="L25" s="69">
        <v>7</v>
      </c>
      <c r="M25" s="240"/>
      <c r="N25" s="240"/>
      <c r="O25" s="77">
        <v>4</v>
      </c>
      <c r="P25" s="69">
        <v>4</v>
      </c>
      <c r="Q25" s="69"/>
      <c r="R25" s="69"/>
      <c r="S25" s="149">
        <f t="shared" si="2"/>
        <v>6.375</v>
      </c>
      <c r="T25" s="68">
        <f t="shared" si="3"/>
        <v>9</v>
      </c>
      <c r="U25" s="75">
        <f t="shared" si="4"/>
        <v>3</v>
      </c>
      <c r="V25" s="75">
        <f t="shared" si="5"/>
        <v>8</v>
      </c>
      <c r="X25" s="118"/>
      <c r="Y25" s="151"/>
      <c r="Z25" s="77">
        <f t="shared" si="6"/>
        <v>7</v>
      </c>
      <c r="AA25" s="69">
        <f t="shared" si="7"/>
      </c>
      <c r="AB25" s="151">
        <v>2</v>
      </c>
      <c r="AC25" s="77">
        <f t="shared" si="8"/>
        <v>6</v>
      </c>
      <c r="AD25" s="69">
        <f t="shared" si="9"/>
        <v>8</v>
      </c>
      <c r="AE25" s="151">
        <v>1</v>
      </c>
      <c r="AF25" s="72">
        <f t="shared" si="10"/>
        <v>7</v>
      </c>
      <c r="AG25" s="71">
        <f t="shared" si="11"/>
        <v>4</v>
      </c>
      <c r="AH25" s="151"/>
      <c r="AI25" s="72">
        <f t="shared" si="12"/>
        <v>8</v>
      </c>
      <c r="AJ25" s="71">
        <f t="shared" si="13"/>
        <v>7</v>
      </c>
      <c r="AK25" s="151"/>
      <c r="AL25" s="72">
        <f t="shared" si="14"/>
      </c>
      <c r="AM25" s="71">
        <f t="shared" si="15"/>
      </c>
      <c r="AN25" s="249">
        <v>2</v>
      </c>
      <c r="AO25" s="72">
        <f t="shared" si="16"/>
        <v>6</v>
      </c>
      <c r="AP25" s="71">
        <f t="shared" si="17"/>
        <v>6</v>
      </c>
      <c r="AQ25" s="151"/>
      <c r="AR25" s="72">
        <f t="shared" si="18"/>
      </c>
      <c r="AS25" s="71">
        <f t="shared" si="19"/>
      </c>
      <c r="AT25" s="228">
        <f t="shared" si="20"/>
        <v>59</v>
      </c>
      <c r="AU25" s="228">
        <f t="shared" si="21"/>
        <v>51</v>
      </c>
      <c r="AV25" s="153">
        <f t="shared" si="22"/>
        <v>51</v>
      </c>
      <c r="AW25" s="143">
        <f t="shared" si="23"/>
        <v>6.375</v>
      </c>
      <c r="AX25" s="146"/>
      <c r="AY25" s="140">
        <v>9.75</v>
      </c>
      <c r="AZ25" s="136"/>
      <c r="BA25" s="131">
        <f t="shared" si="24"/>
        <v>0</v>
      </c>
      <c r="BB25" s="116">
        <f t="shared" si="27"/>
        <v>0</v>
      </c>
      <c r="BC25" s="116">
        <f t="shared" si="27"/>
        <v>0</v>
      </c>
      <c r="BD25" s="116">
        <f t="shared" si="27"/>
        <v>0</v>
      </c>
      <c r="BE25" s="116">
        <f t="shared" si="27"/>
        <v>0</v>
      </c>
      <c r="BF25" s="116">
        <f t="shared" si="27"/>
        <v>0</v>
      </c>
      <c r="BG25" s="132">
        <f t="shared" si="27"/>
        <v>0</v>
      </c>
      <c r="BJ25" s="222"/>
      <c r="BK25" s="222"/>
      <c r="BL25" s="222"/>
    </row>
    <row r="26" spans="1:64" ht="11.25">
      <c r="A26" s="53">
        <v>24</v>
      </c>
      <c r="B26" s="52">
        <f t="shared" si="1"/>
        <v>24</v>
      </c>
      <c r="C26" s="97" t="s">
        <v>3</v>
      </c>
      <c r="D26" s="70" t="s">
        <v>28</v>
      </c>
      <c r="E26" s="77">
        <v>3</v>
      </c>
      <c r="F26" s="69">
        <v>1</v>
      </c>
      <c r="G26" s="77"/>
      <c r="H26" s="69"/>
      <c r="I26" s="77"/>
      <c r="J26" s="69"/>
      <c r="K26" s="77"/>
      <c r="L26" s="69"/>
      <c r="M26" s="240"/>
      <c r="N26" s="240"/>
      <c r="O26" s="77"/>
      <c r="P26" s="69"/>
      <c r="Q26" s="69"/>
      <c r="R26" s="69"/>
      <c r="S26" s="149">
        <f t="shared" si="2"/>
        <v>6.571428571428571</v>
      </c>
      <c r="T26" s="68">
        <f t="shared" si="3"/>
        <v>2</v>
      </c>
      <c r="U26" s="75">
        <f t="shared" si="4"/>
        <v>1</v>
      </c>
      <c r="V26" s="75">
        <f t="shared" si="5"/>
        <v>3</v>
      </c>
      <c r="X26" s="118"/>
      <c r="Y26" s="151">
        <v>2</v>
      </c>
      <c r="Z26" s="77">
        <f t="shared" si="6"/>
        <v>5</v>
      </c>
      <c r="AA26" s="69">
        <f t="shared" si="7"/>
        <v>3</v>
      </c>
      <c r="AB26" s="151"/>
      <c r="AC26" s="77">
        <f t="shared" si="8"/>
      </c>
      <c r="AD26" s="69">
        <f t="shared" si="9"/>
      </c>
      <c r="AE26" s="151"/>
      <c r="AF26" s="72">
        <f t="shared" si="10"/>
      </c>
      <c r="AG26" s="71">
        <f t="shared" si="11"/>
      </c>
      <c r="AH26" s="151"/>
      <c r="AI26" s="72">
        <f t="shared" si="12"/>
      </c>
      <c r="AJ26" s="71">
        <f t="shared" si="13"/>
      </c>
      <c r="AK26" s="151"/>
      <c r="AL26" s="72">
        <f t="shared" si="14"/>
      </c>
      <c r="AM26" s="71">
        <f t="shared" si="15"/>
      </c>
      <c r="AN26" s="249"/>
      <c r="AO26" s="72">
        <f t="shared" si="16"/>
      </c>
      <c r="AP26" s="71">
        <f t="shared" si="17"/>
      </c>
      <c r="AQ26" s="151"/>
      <c r="AR26" s="72">
        <f t="shared" si="18"/>
      </c>
      <c r="AS26" s="71">
        <f t="shared" si="19"/>
      </c>
      <c r="AT26" s="228">
        <f t="shared" si="20"/>
        <v>8</v>
      </c>
      <c r="AU26" s="228">
        <f t="shared" si="21"/>
      </c>
      <c r="AV26" s="153">
        <f t="shared" si="22"/>
      </c>
      <c r="AW26" s="143">
        <f t="shared" si="23"/>
        <v>4</v>
      </c>
      <c r="AX26" s="146"/>
      <c r="AY26" s="140">
        <v>9.142857142857142</v>
      </c>
      <c r="AZ26" s="136"/>
      <c r="BA26" s="131">
        <f t="shared" si="24"/>
        <v>1</v>
      </c>
      <c r="BB26" s="116">
        <f t="shared" si="27"/>
        <v>0</v>
      </c>
      <c r="BC26" s="116">
        <f t="shared" si="27"/>
        <v>0</v>
      </c>
      <c r="BD26" s="116">
        <f t="shared" si="27"/>
        <v>0</v>
      </c>
      <c r="BE26" s="116">
        <f t="shared" si="27"/>
        <v>0</v>
      </c>
      <c r="BF26" s="116">
        <f t="shared" si="27"/>
        <v>1</v>
      </c>
      <c r="BG26" s="132">
        <f t="shared" si="27"/>
        <v>0</v>
      </c>
      <c r="BJ26" s="222"/>
      <c r="BK26" s="222"/>
      <c r="BL26" s="222"/>
    </row>
    <row r="27" spans="1:64" ht="11.25">
      <c r="A27" s="53">
        <v>31</v>
      </c>
      <c r="B27" s="52">
        <f t="shared" si="1"/>
        <v>25</v>
      </c>
      <c r="C27" s="5" t="s">
        <v>5</v>
      </c>
      <c r="D27" s="70" t="s">
        <v>193</v>
      </c>
      <c r="E27" s="77"/>
      <c r="F27" s="69"/>
      <c r="G27" s="242">
        <v>9</v>
      </c>
      <c r="H27" s="69">
        <v>5</v>
      </c>
      <c r="I27" s="77">
        <v>5</v>
      </c>
      <c r="J27" s="69">
        <v>4</v>
      </c>
      <c r="K27" s="77">
        <v>5</v>
      </c>
      <c r="L27" s="69">
        <v>4</v>
      </c>
      <c r="M27" s="240">
        <v>8</v>
      </c>
      <c r="N27" s="240">
        <v>8</v>
      </c>
      <c r="O27" s="77">
        <v>3</v>
      </c>
      <c r="P27" s="69">
        <v>3</v>
      </c>
      <c r="Q27" s="69">
        <v>6</v>
      </c>
      <c r="R27" s="69">
        <v>6</v>
      </c>
      <c r="S27" s="149">
        <f t="shared" si="2"/>
        <v>6.636363636363637</v>
      </c>
      <c r="T27" s="68">
        <f t="shared" si="3"/>
        <v>12</v>
      </c>
      <c r="U27" s="75">
        <f t="shared" si="4"/>
        <v>3</v>
      </c>
      <c r="V27" s="75">
        <f t="shared" si="5"/>
        <v>9</v>
      </c>
      <c r="X27" s="118"/>
      <c r="Y27" s="151"/>
      <c r="Z27" s="77">
        <f t="shared" si="6"/>
      </c>
      <c r="AA27" s="69">
        <f t="shared" si="7"/>
      </c>
      <c r="AB27" s="151">
        <v>2</v>
      </c>
      <c r="AC27" s="77">
        <f t="shared" si="8"/>
        <v>11</v>
      </c>
      <c r="AD27" s="69">
        <f t="shared" si="9"/>
        <v>7</v>
      </c>
      <c r="AE27" s="151">
        <v>2</v>
      </c>
      <c r="AF27" s="72">
        <f t="shared" si="10"/>
        <v>7</v>
      </c>
      <c r="AG27" s="71">
        <f t="shared" si="11"/>
        <v>6</v>
      </c>
      <c r="AH27" s="151">
        <v>2</v>
      </c>
      <c r="AI27" s="72">
        <f t="shared" si="12"/>
        <v>7</v>
      </c>
      <c r="AJ27" s="71">
        <f t="shared" si="13"/>
        <v>6</v>
      </c>
      <c r="AK27" s="151">
        <v>1</v>
      </c>
      <c r="AL27" s="72">
        <f t="shared" si="14"/>
        <v>9</v>
      </c>
      <c r="AM27" s="71">
        <f t="shared" si="15"/>
        <v>9</v>
      </c>
      <c r="AN27" s="249">
        <v>1</v>
      </c>
      <c r="AO27" s="72">
        <f t="shared" si="16"/>
        <v>4</v>
      </c>
      <c r="AP27" s="71">
        <f t="shared" si="17"/>
        <v>4</v>
      </c>
      <c r="AQ27" s="151">
        <v>1</v>
      </c>
      <c r="AR27" s="72">
        <f t="shared" si="18"/>
        <v>7</v>
      </c>
      <c r="AS27" s="71">
        <f t="shared" si="19"/>
        <v>7</v>
      </c>
      <c r="AT27" s="228">
        <f t="shared" si="20"/>
        <v>84</v>
      </c>
      <c r="AU27" s="228">
        <f t="shared" si="21"/>
        <v>73</v>
      </c>
      <c r="AV27" s="153">
        <f t="shared" si="22"/>
        <v>73</v>
      </c>
      <c r="AW27" s="143">
        <f t="shared" si="23"/>
        <v>6.636363636363637</v>
      </c>
      <c r="AX27" s="146"/>
      <c r="AY27" s="140">
        <v>15</v>
      </c>
      <c r="AZ27" s="136"/>
      <c r="BA27" s="131">
        <f t="shared" si="24"/>
        <v>0</v>
      </c>
      <c r="BB27" s="116">
        <f t="shared" si="27"/>
        <v>0</v>
      </c>
      <c r="BC27" s="116">
        <f t="shared" si="27"/>
        <v>0</v>
      </c>
      <c r="BD27" s="116">
        <f t="shared" si="27"/>
        <v>0</v>
      </c>
      <c r="BE27" s="116">
        <f t="shared" si="27"/>
        <v>0</v>
      </c>
      <c r="BF27" s="116">
        <f t="shared" si="27"/>
        <v>0</v>
      </c>
      <c r="BG27" s="132">
        <f t="shared" si="27"/>
        <v>0</v>
      </c>
      <c r="BJ27" s="222"/>
      <c r="BK27" s="222"/>
      <c r="BL27" s="222"/>
    </row>
    <row r="28" spans="1:64" ht="11.25">
      <c r="A28" s="53">
        <v>54</v>
      </c>
      <c r="B28" s="52">
        <f t="shared" si="1"/>
        <v>26</v>
      </c>
      <c r="C28" s="92" t="s">
        <v>63</v>
      </c>
      <c r="D28" s="70" t="s">
        <v>257</v>
      </c>
      <c r="E28" s="77"/>
      <c r="F28" s="69"/>
      <c r="G28" s="72"/>
      <c r="H28" s="69"/>
      <c r="I28" s="77"/>
      <c r="J28" s="69"/>
      <c r="K28" s="77">
        <v>7</v>
      </c>
      <c r="L28" s="69">
        <v>6</v>
      </c>
      <c r="M28" s="240"/>
      <c r="N28" s="240"/>
      <c r="O28" s="77">
        <v>4</v>
      </c>
      <c r="P28" s="69">
        <v>4</v>
      </c>
      <c r="Q28" s="69"/>
      <c r="R28" s="69"/>
      <c r="S28" s="149">
        <f t="shared" si="2"/>
        <v>6.75</v>
      </c>
      <c r="T28" s="68">
        <f t="shared" si="3"/>
        <v>4</v>
      </c>
      <c r="U28" s="75">
        <f t="shared" si="4"/>
        <v>4</v>
      </c>
      <c r="V28" s="75">
        <f t="shared" si="5"/>
        <v>7</v>
      </c>
      <c r="X28" s="118"/>
      <c r="Y28" s="151"/>
      <c r="Z28" s="77">
        <f t="shared" si="6"/>
      </c>
      <c r="AA28" s="69">
        <f t="shared" si="7"/>
      </c>
      <c r="AB28" s="151">
        <v>1</v>
      </c>
      <c r="AC28" s="77">
        <f t="shared" si="8"/>
      </c>
      <c r="AD28" s="69">
        <f t="shared" si="9"/>
      </c>
      <c r="AE28" s="151"/>
      <c r="AF28" s="72">
        <f t="shared" si="10"/>
      </c>
      <c r="AG28" s="71">
        <f t="shared" si="11"/>
      </c>
      <c r="AH28" s="151">
        <v>2</v>
      </c>
      <c r="AI28" s="72">
        <f t="shared" si="12"/>
        <v>9</v>
      </c>
      <c r="AJ28" s="71">
        <f t="shared" si="13"/>
        <v>8</v>
      </c>
      <c r="AK28" s="151"/>
      <c r="AL28" s="72">
        <f t="shared" si="14"/>
      </c>
      <c r="AM28" s="71">
        <f t="shared" si="15"/>
      </c>
      <c r="AN28" s="249">
        <v>1</v>
      </c>
      <c r="AO28" s="72">
        <f t="shared" si="16"/>
        <v>5</v>
      </c>
      <c r="AP28" s="71">
        <f t="shared" si="17"/>
        <v>5</v>
      </c>
      <c r="AQ28" s="151"/>
      <c r="AR28" s="72">
        <f t="shared" si="18"/>
      </c>
      <c r="AS28" s="71">
        <f t="shared" si="19"/>
      </c>
      <c r="AT28" s="228">
        <f t="shared" si="20"/>
        <v>27</v>
      </c>
      <c r="AU28" s="228">
        <f t="shared" si="21"/>
      </c>
      <c r="AV28" s="153">
        <f t="shared" si="22"/>
      </c>
      <c r="AW28" s="143">
        <f t="shared" si="23"/>
        <v>6.75</v>
      </c>
      <c r="AX28" s="146"/>
      <c r="AY28" s="140">
        <v>15</v>
      </c>
      <c r="AZ28" s="136"/>
      <c r="BA28" s="131">
        <f t="shared" si="24"/>
        <v>0</v>
      </c>
      <c r="BB28" s="116">
        <f t="shared" si="27"/>
        <v>0</v>
      </c>
      <c r="BC28" s="116">
        <f t="shared" si="27"/>
        <v>0</v>
      </c>
      <c r="BD28" s="116">
        <f t="shared" si="27"/>
        <v>0</v>
      </c>
      <c r="BE28" s="116">
        <f t="shared" si="27"/>
        <v>0</v>
      </c>
      <c r="BF28" s="116">
        <f t="shared" si="27"/>
        <v>0</v>
      </c>
      <c r="BG28" s="132">
        <f t="shared" si="27"/>
        <v>0</v>
      </c>
      <c r="BJ28" s="222"/>
      <c r="BK28" s="222"/>
      <c r="BL28" s="222"/>
    </row>
    <row r="29" spans="1:67" ht="11.25">
      <c r="A29" s="53">
        <v>23</v>
      </c>
      <c r="B29" s="52">
        <f t="shared" si="1"/>
        <v>27</v>
      </c>
      <c r="C29" s="3" t="s">
        <v>105</v>
      </c>
      <c r="D29" s="70" t="s">
        <v>52</v>
      </c>
      <c r="E29" s="77">
        <v>1</v>
      </c>
      <c r="F29" s="240">
        <v>6</v>
      </c>
      <c r="G29" s="72">
        <v>6</v>
      </c>
      <c r="H29" s="69">
        <v>6</v>
      </c>
      <c r="I29" s="77"/>
      <c r="J29" s="69"/>
      <c r="K29" s="77">
        <v>10</v>
      </c>
      <c r="L29" s="239">
        <v>10</v>
      </c>
      <c r="M29" s="248">
        <v>4</v>
      </c>
      <c r="N29" s="248">
        <v>4</v>
      </c>
      <c r="O29" s="77"/>
      <c r="P29" s="69"/>
      <c r="Q29" s="69">
        <v>10</v>
      </c>
      <c r="R29" s="69">
        <v>4</v>
      </c>
      <c r="S29" s="149">
        <f t="shared" si="2"/>
        <v>6.777777777777778</v>
      </c>
      <c r="T29" s="68">
        <f t="shared" si="3"/>
        <v>10</v>
      </c>
      <c r="U29" s="75">
        <f t="shared" si="4"/>
        <v>1</v>
      </c>
      <c r="V29" s="75">
        <f t="shared" si="5"/>
        <v>10</v>
      </c>
      <c r="X29" s="118"/>
      <c r="Y29" s="151">
        <v>2</v>
      </c>
      <c r="Z29" s="77">
        <f t="shared" si="6"/>
        <v>3</v>
      </c>
      <c r="AA29" s="69">
        <f t="shared" si="7"/>
        <v>8</v>
      </c>
      <c r="AB29" s="151"/>
      <c r="AC29" s="77">
        <f t="shared" si="8"/>
        <v>6</v>
      </c>
      <c r="AD29" s="69">
        <f t="shared" si="9"/>
        <v>6</v>
      </c>
      <c r="AE29" s="151"/>
      <c r="AF29" s="72">
        <f t="shared" si="10"/>
      </c>
      <c r="AG29" s="71">
        <f t="shared" si="11"/>
      </c>
      <c r="AH29" s="151">
        <v>1</v>
      </c>
      <c r="AI29" s="72">
        <f t="shared" si="12"/>
        <v>11</v>
      </c>
      <c r="AJ29" s="71">
        <f t="shared" si="13"/>
        <v>11</v>
      </c>
      <c r="AK29" s="151">
        <v>1</v>
      </c>
      <c r="AL29" s="72">
        <f t="shared" si="14"/>
        <v>5</v>
      </c>
      <c r="AM29" s="71">
        <f t="shared" si="15"/>
        <v>5</v>
      </c>
      <c r="AN29" s="249"/>
      <c r="AO29" s="72">
        <f t="shared" si="16"/>
      </c>
      <c r="AP29" s="71">
        <f t="shared" si="17"/>
      </c>
      <c r="AQ29" s="151">
        <v>2</v>
      </c>
      <c r="AR29" s="72">
        <f t="shared" si="18"/>
        <v>12</v>
      </c>
      <c r="AS29" s="71">
        <f t="shared" si="19"/>
        <v>6</v>
      </c>
      <c r="AT29" s="228">
        <f t="shared" si="20"/>
        <v>73</v>
      </c>
      <c r="AU29" s="228">
        <f t="shared" si="21"/>
        <v>61</v>
      </c>
      <c r="AV29" s="153">
        <f t="shared" si="22"/>
        <v>61</v>
      </c>
      <c r="AW29" s="143">
        <f t="shared" si="23"/>
        <v>6.777777777777778</v>
      </c>
      <c r="AX29" s="146"/>
      <c r="AY29" s="140">
        <v>6.833333333333333</v>
      </c>
      <c r="AZ29" s="136"/>
      <c r="BA29" s="131">
        <f t="shared" si="24"/>
        <v>1</v>
      </c>
      <c r="BB29" s="116">
        <f t="shared" si="27"/>
        <v>0</v>
      </c>
      <c r="BC29" s="116">
        <f t="shared" si="27"/>
        <v>0</v>
      </c>
      <c r="BD29" s="116">
        <f t="shared" si="27"/>
        <v>0</v>
      </c>
      <c r="BE29" s="116">
        <f t="shared" si="27"/>
        <v>0</v>
      </c>
      <c r="BF29" s="116">
        <f t="shared" si="27"/>
        <v>0</v>
      </c>
      <c r="BG29" s="132">
        <f t="shared" si="27"/>
        <v>1</v>
      </c>
      <c r="BJ29" s="222"/>
      <c r="BK29" s="222"/>
      <c r="BL29" s="222"/>
      <c r="BM29" s="206"/>
      <c r="BN29" s="224"/>
      <c r="BO29" s="224"/>
    </row>
    <row r="30" spans="1:67" ht="11.25">
      <c r="A30" s="53">
        <v>24</v>
      </c>
      <c r="B30" s="52">
        <f t="shared" si="1"/>
        <v>28</v>
      </c>
      <c r="C30" s="92" t="s">
        <v>63</v>
      </c>
      <c r="D30" s="70" t="s">
        <v>118</v>
      </c>
      <c r="E30" s="77">
        <v>4</v>
      </c>
      <c r="F30" s="239">
        <v>7</v>
      </c>
      <c r="G30" s="77">
        <v>5</v>
      </c>
      <c r="H30" s="69">
        <v>5</v>
      </c>
      <c r="I30" s="77">
        <v>6</v>
      </c>
      <c r="J30" s="69">
        <v>6</v>
      </c>
      <c r="K30" s="77">
        <v>6</v>
      </c>
      <c r="L30" s="69">
        <v>6</v>
      </c>
      <c r="M30" s="240"/>
      <c r="N30" s="240"/>
      <c r="O30" s="77"/>
      <c r="P30" s="69"/>
      <c r="Q30" s="69">
        <v>5</v>
      </c>
      <c r="R30" s="69">
        <v>9</v>
      </c>
      <c r="S30" s="149">
        <f t="shared" si="2"/>
        <v>6.888888888888889</v>
      </c>
      <c r="T30" s="68">
        <f t="shared" si="3"/>
        <v>10</v>
      </c>
      <c r="U30" s="75">
        <f t="shared" si="4"/>
        <v>4</v>
      </c>
      <c r="V30" s="75">
        <f t="shared" si="5"/>
        <v>9</v>
      </c>
      <c r="X30" s="118"/>
      <c r="Y30" s="151">
        <v>2</v>
      </c>
      <c r="Z30" s="77">
        <f t="shared" si="6"/>
        <v>6</v>
      </c>
      <c r="AA30" s="69">
        <f t="shared" si="7"/>
        <v>9</v>
      </c>
      <c r="AB30" s="151"/>
      <c r="AC30" s="77">
        <f t="shared" si="8"/>
        <v>5</v>
      </c>
      <c r="AD30" s="69">
        <f t="shared" si="9"/>
        <v>5</v>
      </c>
      <c r="AE30" s="151">
        <v>2</v>
      </c>
      <c r="AF30" s="72">
        <f t="shared" si="10"/>
        <v>8</v>
      </c>
      <c r="AG30" s="71">
        <f t="shared" si="11"/>
        <v>8</v>
      </c>
      <c r="AH30" s="151">
        <v>1</v>
      </c>
      <c r="AI30" s="72">
        <f t="shared" si="12"/>
        <v>7</v>
      </c>
      <c r="AJ30" s="71">
        <f t="shared" si="13"/>
        <v>7</v>
      </c>
      <c r="AK30" s="151"/>
      <c r="AL30" s="72">
        <f t="shared" si="14"/>
      </c>
      <c r="AM30" s="71">
        <f t="shared" si="15"/>
      </c>
      <c r="AN30" s="249"/>
      <c r="AO30" s="72">
        <f t="shared" si="16"/>
      </c>
      <c r="AP30" s="71">
        <f t="shared" si="17"/>
      </c>
      <c r="AQ30" s="151">
        <v>2</v>
      </c>
      <c r="AR30" s="72">
        <f t="shared" si="18"/>
        <v>7</v>
      </c>
      <c r="AS30" s="71">
        <f t="shared" si="19"/>
        <v>11</v>
      </c>
      <c r="AT30" s="228">
        <f t="shared" si="20"/>
        <v>73</v>
      </c>
      <c r="AU30" s="228">
        <f t="shared" si="21"/>
        <v>62</v>
      </c>
      <c r="AV30" s="153">
        <f t="shared" si="22"/>
        <v>62</v>
      </c>
      <c r="AW30" s="143">
        <f t="shared" si="23"/>
        <v>6.888888888888889</v>
      </c>
      <c r="AX30" s="146"/>
      <c r="AY30" s="140">
        <v>9.833333333333334</v>
      </c>
      <c r="AZ30" s="136"/>
      <c r="BA30" s="131">
        <f t="shared" si="24"/>
        <v>0</v>
      </c>
      <c r="BB30" s="116">
        <f aca="true" t="shared" si="28" ref="BB30:BG39">IF($C30=BB$1,$BA30,0)</f>
        <v>0</v>
      </c>
      <c r="BC30" s="116">
        <f t="shared" si="28"/>
        <v>0</v>
      </c>
      <c r="BD30" s="116">
        <f t="shared" si="28"/>
        <v>0</v>
      </c>
      <c r="BE30" s="116">
        <f t="shared" si="28"/>
        <v>0</v>
      </c>
      <c r="BF30" s="116">
        <f t="shared" si="28"/>
        <v>0</v>
      </c>
      <c r="BG30" s="132">
        <f t="shared" si="28"/>
        <v>0</v>
      </c>
      <c r="BJ30" s="222"/>
      <c r="BK30" s="222"/>
      <c r="BL30" s="222"/>
      <c r="BM30" s="206"/>
      <c r="BN30" s="224"/>
      <c r="BO30" s="224"/>
    </row>
    <row r="31" spans="1:64" ht="11.25">
      <c r="A31" s="53">
        <v>35</v>
      </c>
      <c r="B31" s="52">
        <f t="shared" si="1"/>
        <v>28</v>
      </c>
      <c r="C31" s="4" t="s">
        <v>49</v>
      </c>
      <c r="D31" s="70" t="s">
        <v>27</v>
      </c>
      <c r="E31" s="77">
        <v>5</v>
      </c>
      <c r="F31" s="69">
        <v>3</v>
      </c>
      <c r="G31" s="77"/>
      <c r="H31" s="69"/>
      <c r="I31" s="77">
        <v>5</v>
      </c>
      <c r="J31" s="69">
        <v>3</v>
      </c>
      <c r="K31" s="77">
        <v>4</v>
      </c>
      <c r="L31" s="69">
        <v>15</v>
      </c>
      <c r="M31" s="240"/>
      <c r="N31" s="240"/>
      <c r="O31" s="77">
        <v>5</v>
      </c>
      <c r="P31" s="69">
        <v>5</v>
      </c>
      <c r="Q31" s="69">
        <v>8</v>
      </c>
      <c r="R31" s="69">
        <v>8</v>
      </c>
      <c r="S31" s="149">
        <f t="shared" si="2"/>
        <v>6.888888888888889</v>
      </c>
      <c r="T31" s="68">
        <f t="shared" si="3"/>
        <v>10</v>
      </c>
      <c r="U31" s="75">
        <f t="shared" si="4"/>
        <v>3</v>
      </c>
      <c r="V31" s="75">
        <f t="shared" si="5"/>
        <v>15</v>
      </c>
      <c r="X31" s="118"/>
      <c r="Y31" s="151">
        <v>2</v>
      </c>
      <c r="Z31" s="77">
        <f t="shared" si="6"/>
        <v>7</v>
      </c>
      <c r="AA31" s="69">
        <f t="shared" si="7"/>
        <v>5</v>
      </c>
      <c r="AB31" s="151"/>
      <c r="AC31" s="77">
        <f t="shared" si="8"/>
      </c>
      <c r="AD31" s="69">
        <f t="shared" si="9"/>
      </c>
      <c r="AE31" s="151">
        <v>2</v>
      </c>
      <c r="AF31" s="72">
        <f t="shared" si="10"/>
        <v>7</v>
      </c>
      <c r="AG31" s="71">
        <f t="shared" si="11"/>
        <v>5</v>
      </c>
      <c r="AH31" s="151">
        <v>2</v>
      </c>
      <c r="AI31" s="72">
        <f t="shared" si="12"/>
        <v>6</v>
      </c>
      <c r="AJ31" s="71">
        <f t="shared" si="13"/>
        <v>17</v>
      </c>
      <c r="AK31" s="151"/>
      <c r="AL31" s="72">
        <f t="shared" si="14"/>
      </c>
      <c r="AM31" s="71">
        <f t="shared" si="15"/>
      </c>
      <c r="AN31" s="249">
        <v>1</v>
      </c>
      <c r="AO31" s="72">
        <f t="shared" si="16"/>
        <v>6</v>
      </c>
      <c r="AP31" s="71">
        <f t="shared" si="17"/>
        <v>6</v>
      </c>
      <c r="AQ31" s="151">
        <v>2</v>
      </c>
      <c r="AR31" s="72">
        <f t="shared" si="18"/>
        <v>10</v>
      </c>
      <c r="AS31" s="71">
        <f t="shared" si="19"/>
        <v>10</v>
      </c>
      <c r="AT31" s="228">
        <f t="shared" si="20"/>
        <v>79</v>
      </c>
      <c r="AU31" s="228">
        <f t="shared" si="21"/>
        <v>62</v>
      </c>
      <c r="AV31" s="153">
        <f t="shared" si="22"/>
        <v>62</v>
      </c>
      <c r="AW31" s="143">
        <f t="shared" si="23"/>
        <v>6.888888888888889</v>
      </c>
      <c r="AX31" s="146"/>
      <c r="AY31" s="140">
        <v>8</v>
      </c>
      <c r="AZ31" s="136"/>
      <c r="BA31" s="131">
        <f t="shared" si="24"/>
        <v>0</v>
      </c>
      <c r="BB31" s="116">
        <f t="shared" si="28"/>
        <v>0</v>
      </c>
      <c r="BC31" s="116">
        <f t="shared" si="28"/>
        <v>0</v>
      </c>
      <c r="BD31" s="116">
        <f t="shared" si="28"/>
        <v>0</v>
      </c>
      <c r="BE31" s="116">
        <f t="shared" si="28"/>
        <v>0</v>
      </c>
      <c r="BF31" s="116">
        <f t="shared" si="28"/>
        <v>0</v>
      </c>
      <c r="BG31" s="132">
        <f t="shared" si="28"/>
        <v>0</v>
      </c>
      <c r="BJ31" s="222"/>
      <c r="BK31" s="222"/>
      <c r="BL31" s="222"/>
    </row>
    <row r="32" spans="1:64" ht="11.25">
      <c r="A32" s="53">
        <v>28</v>
      </c>
      <c r="B32" s="52">
        <f aca="true" t="shared" si="29" ref="B32:B56">RANK(S32,ave_result,1)</f>
        <v>30</v>
      </c>
      <c r="C32" s="102" t="s">
        <v>64</v>
      </c>
      <c r="D32" s="70" t="s">
        <v>82</v>
      </c>
      <c r="E32" s="77"/>
      <c r="F32" s="69"/>
      <c r="G32" s="77"/>
      <c r="H32" s="69"/>
      <c r="I32" s="77">
        <v>8</v>
      </c>
      <c r="J32" s="69">
        <v>9</v>
      </c>
      <c r="K32" s="77">
        <v>3</v>
      </c>
      <c r="L32" s="69">
        <v>2</v>
      </c>
      <c r="M32" s="240"/>
      <c r="N32" s="240"/>
      <c r="O32" s="77"/>
      <c r="P32" s="69"/>
      <c r="Q32" s="69"/>
      <c r="R32" s="69"/>
      <c r="S32" s="149">
        <f aca="true" t="shared" si="30" ref="S32:S56">IF(T32&gt;2,AW32,IF(T32&gt;0,((AT32/T32)+AY32)/2,AY32))</f>
        <v>7</v>
      </c>
      <c r="T32" s="68">
        <f aca="true" t="shared" si="31" ref="T32:T56">COUNTA(E32:R32)</f>
        <v>4</v>
      </c>
      <c r="U32" s="75">
        <f aca="true" t="shared" si="32" ref="U32:U56">MIN(E32:R32)</f>
        <v>2</v>
      </c>
      <c r="V32" s="75">
        <f aca="true" t="shared" si="33" ref="V32:V56">MAX(E32:R32)</f>
        <v>9</v>
      </c>
      <c r="X32" s="118"/>
      <c r="Y32" s="151"/>
      <c r="Z32" s="77">
        <f aca="true" t="shared" si="34" ref="Z32:Z56">IF(COUNTA(E32)&gt;0,E32+Y32,"")</f>
      </c>
      <c r="AA32" s="69">
        <f aca="true" t="shared" si="35" ref="AA32:AA56">IF(COUNTA(F32)&gt;0,F32+Y32,"")</f>
      </c>
      <c r="AB32" s="151"/>
      <c r="AC32" s="77">
        <f aca="true" t="shared" si="36" ref="AC32:AC56">IF(COUNTA(G32)&gt;0,G32+AB32,"")</f>
      </c>
      <c r="AD32" s="69">
        <f aca="true" t="shared" si="37" ref="AD32:AD56">IF(COUNTA(H32)&gt;0,H32+AB32,"")</f>
      </c>
      <c r="AE32" s="151">
        <v>1</v>
      </c>
      <c r="AF32" s="72">
        <f aca="true" t="shared" si="38" ref="AF32:AF56">IF(COUNTA(I32)&gt;0,I32+AE32,"")</f>
        <v>9</v>
      </c>
      <c r="AG32" s="71">
        <f aca="true" t="shared" si="39" ref="AG32:AG56">IF(COUNTA(J32)&gt;0,J32+AE32,"")</f>
        <v>10</v>
      </c>
      <c r="AH32" s="151">
        <v>2</v>
      </c>
      <c r="AI32" s="72">
        <f aca="true" t="shared" si="40" ref="AI32:AI56">IF(COUNTA(K32)&gt;0,K32+AH32,"")</f>
        <v>5</v>
      </c>
      <c r="AJ32" s="71">
        <f aca="true" t="shared" si="41" ref="AJ32:AJ56">IF(COUNTA(L32)&gt;0,L32+AH32,"")</f>
        <v>4</v>
      </c>
      <c r="AK32" s="151"/>
      <c r="AL32" s="72">
        <f aca="true" t="shared" si="42" ref="AL32:AL56">IF(COUNTA(M32)&gt;0,M32+AK32,"")</f>
      </c>
      <c r="AM32" s="71">
        <f aca="true" t="shared" si="43" ref="AM32:AM56">IF(COUNTA(N32)&gt;0,N32+AK32,"")</f>
      </c>
      <c r="AN32" s="249"/>
      <c r="AO32" s="72">
        <f aca="true" t="shared" si="44" ref="AO32:AO56">IF(COUNTA(O32)&gt;0,O32+AN32,"")</f>
      </c>
      <c r="AP32" s="71">
        <f aca="true" t="shared" si="45" ref="AP32:AP56">IF(COUNTA(P32)&gt;0,P32+AN32,"")</f>
      </c>
      <c r="AQ32" s="151"/>
      <c r="AR32" s="72">
        <f aca="true" t="shared" si="46" ref="AR32:AR56">IF(COUNTA(Q32)&gt;0,Q32+AQ32,"")</f>
      </c>
      <c r="AS32" s="71">
        <f aca="true" t="shared" si="47" ref="AS32:AS56">IF(COUNTA(R32)&gt;0,R32+AQ32,"")</f>
      </c>
      <c r="AT32" s="228">
        <f aca="true" t="shared" si="48" ref="AT32:AT56">SUM(Z32:AA32)+SUM(AC32:AD32)+SUM(AF32:AG32)+SUM(AI32:AJ32)+SUM(AL32:AM32)+SUM(AO32:AP32)+SUM(AR32:AS32)</f>
        <v>28</v>
      </c>
      <c r="AU32" s="228">
        <f aca="true" t="shared" si="49" ref="AU32:AU56">IF(T32&gt;7,AT32-MAX(Z32:AS32),"")</f>
      </c>
      <c r="AV32" s="153">
        <f aca="true" t="shared" si="50" ref="AV32:AV56">IF(T32&gt;13,AU32-BI32,AU32)</f>
      </c>
      <c r="AW32" s="143">
        <f aca="true" t="shared" si="51" ref="AW32:AW56">IF(T32=0,0,IF(T32&gt;7,IF(T32&gt;13,AV32/(T32-2),AU32/(T32-1)),AT32/T32))</f>
        <v>7</v>
      </c>
      <c r="AX32" s="146"/>
      <c r="AY32" s="140">
        <v>8.833333333333334</v>
      </c>
      <c r="AZ32" s="136"/>
      <c r="BA32" s="131">
        <f aca="true" t="shared" si="52" ref="BA32:BA56">COUNTIF(E32:R32,1)</f>
        <v>0</v>
      </c>
      <c r="BB32" s="116">
        <f t="shared" si="28"/>
        <v>0</v>
      </c>
      <c r="BC32" s="116">
        <f t="shared" si="28"/>
        <v>0</v>
      </c>
      <c r="BD32" s="116">
        <f t="shared" si="28"/>
        <v>0</v>
      </c>
      <c r="BE32" s="116">
        <f t="shared" si="28"/>
        <v>0</v>
      </c>
      <c r="BF32" s="116">
        <f t="shared" si="28"/>
        <v>0</v>
      </c>
      <c r="BG32" s="132">
        <f t="shared" si="28"/>
        <v>0</v>
      </c>
      <c r="BJ32" s="222"/>
      <c r="BK32" s="222"/>
      <c r="BL32" s="222"/>
    </row>
    <row r="33" spans="1:64" ht="11.25">
      <c r="A33" s="53">
        <v>28</v>
      </c>
      <c r="B33" s="52">
        <f t="shared" si="29"/>
        <v>30</v>
      </c>
      <c r="C33" s="102" t="s">
        <v>64</v>
      </c>
      <c r="D33" s="70" t="s">
        <v>89</v>
      </c>
      <c r="E33" s="77"/>
      <c r="F33" s="69"/>
      <c r="G33" s="77"/>
      <c r="H33" s="69"/>
      <c r="I33" s="77"/>
      <c r="J33" s="69"/>
      <c r="K33" s="77"/>
      <c r="L33" s="69"/>
      <c r="M33" s="240">
        <v>5</v>
      </c>
      <c r="N33" s="240">
        <v>6</v>
      </c>
      <c r="O33" s="77"/>
      <c r="P33" s="69"/>
      <c r="Q33" s="69"/>
      <c r="R33" s="69"/>
      <c r="S33" s="149">
        <f t="shared" si="30"/>
        <v>7</v>
      </c>
      <c r="T33" s="68">
        <f t="shared" si="31"/>
        <v>2</v>
      </c>
      <c r="U33" s="75">
        <f t="shared" si="32"/>
        <v>5</v>
      </c>
      <c r="V33" s="75">
        <f t="shared" si="33"/>
        <v>6</v>
      </c>
      <c r="X33" s="118"/>
      <c r="Y33" s="151"/>
      <c r="Z33" s="77">
        <f t="shared" si="34"/>
      </c>
      <c r="AA33" s="69">
        <f t="shared" si="35"/>
      </c>
      <c r="AB33" s="151"/>
      <c r="AC33" s="77">
        <f t="shared" si="36"/>
      </c>
      <c r="AD33" s="69">
        <f t="shared" si="37"/>
      </c>
      <c r="AE33" s="151"/>
      <c r="AF33" s="72">
        <f t="shared" si="38"/>
      </c>
      <c r="AG33" s="71">
        <f t="shared" si="39"/>
      </c>
      <c r="AH33" s="151"/>
      <c r="AI33" s="72">
        <f t="shared" si="40"/>
      </c>
      <c r="AJ33" s="71">
        <f t="shared" si="41"/>
      </c>
      <c r="AK33" s="151">
        <v>1</v>
      </c>
      <c r="AL33" s="72">
        <f t="shared" si="42"/>
        <v>6</v>
      </c>
      <c r="AM33" s="71">
        <f t="shared" si="43"/>
        <v>7</v>
      </c>
      <c r="AN33" s="249"/>
      <c r="AO33" s="72">
        <f t="shared" si="44"/>
      </c>
      <c r="AP33" s="71">
        <f t="shared" si="45"/>
      </c>
      <c r="AQ33" s="151"/>
      <c r="AR33" s="72">
        <f t="shared" si="46"/>
      </c>
      <c r="AS33" s="71">
        <f t="shared" si="47"/>
      </c>
      <c r="AT33" s="228">
        <f t="shared" si="48"/>
        <v>13</v>
      </c>
      <c r="AU33" s="228">
        <f t="shared" si="49"/>
      </c>
      <c r="AV33" s="153">
        <f t="shared" si="50"/>
      </c>
      <c r="AW33" s="143">
        <f t="shared" si="51"/>
        <v>6.5</v>
      </c>
      <c r="AX33" s="146"/>
      <c r="AY33" s="140">
        <v>7.5</v>
      </c>
      <c r="AZ33" s="136"/>
      <c r="BA33" s="131">
        <f t="shared" si="52"/>
        <v>0</v>
      </c>
      <c r="BB33" s="116">
        <f t="shared" si="28"/>
        <v>0</v>
      </c>
      <c r="BC33" s="116">
        <f t="shared" si="28"/>
        <v>0</v>
      </c>
      <c r="BD33" s="116">
        <f t="shared" si="28"/>
        <v>0</v>
      </c>
      <c r="BE33" s="116">
        <f t="shared" si="28"/>
        <v>0</v>
      </c>
      <c r="BF33" s="116">
        <f t="shared" si="28"/>
        <v>0</v>
      </c>
      <c r="BG33" s="132">
        <f t="shared" si="28"/>
        <v>0</v>
      </c>
      <c r="BJ33" s="222"/>
      <c r="BK33" s="222"/>
      <c r="BL33" s="222"/>
    </row>
    <row r="34" spans="1:64" ht="11.25">
      <c r="A34" s="53">
        <v>33</v>
      </c>
      <c r="B34" s="52">
        <f t="shared" si="29"/>
        <v>32</v>
      </c>
      <c r="C34" s="3" t="s">
        <v>105</v>
      </c>
      <c r="D34" s="70" t="s">
        <v>94</v>
      </c>
      <c r="E34" s="77"/>
      <c r="F34" s="69"/>
      <c r="G34" s="77">
        <v>9</v>
      </c>
      <c r="H34" s="69">
        <v>4</v>
      </c>
      <c r="I34" s="72">
        <v>4</v>
      </c>
      <c r="J34" s="69">
        <v>7</v>
      </c>
      <c r="K34" s="77"/>
      <c r="L34" s="69"/>
      <c r="M34" s="240">
        <v>4</v>
      </c>
      <c r="N34" s="240">
        <v>7</v>
      </c>
      <c r="O34" s="77">
        <v>7</v>
      </c>
      <c r="P34" s="69">
        <v>7</v>
      </c>
      <c r="Q34" s="69">
        <v>4</v>
      </c>
      <c r="R34" s="69">
        <v>15</v>
      </c>
      <c r="S34" s="149">
        <f t="shared" si="30"/>
        <v>7.333333333333333</v>
      </c>
      <c r="T34" s="68">
        <f t="shared" si="31"/>
        <v>10</v>
      </c>
      <c r="U34" s="75">
        <f t="shared" si="32"/>
        <v>4</v>
      </c>
      <c r="V34" s="75">
        <f t="shared" si="33"/>
        <v>15</v>
      </c>
      <c r="X34" s="118"/>
      <c r="Y34" s="151"/>
      <c r="Z34" s="77">
        <f t="shared" si="34"/>
      </c>
      <c r="AA34" s="69">
        <f t="shared" si="35"/>
      </c>
      <c r="AB34" s="151">
        <v>1</v>
      </c>
      <c r="AC34" s="77">
        <f t="shared" si="36"/>
        <v>10</v>
      </c>
      <c r="AD34" s="69">
        <f t="shared" si="37"/>
        <v>5</v>
      </c>
      <c r="AE34" s="151">
        <v>2</v>
      </c>
      <c r="AF34" s="72">
        <f t="shared" si="38"/>
        <v>6</v>
      </c>
      <c r="AG34" s="71">
        <f t="shared" si="39"/>
        <v>9</v>
      </c>
      <c r="AH34" s="151"/>
      <c r="AI34" s="72">
        <f t="shared" si="40"/>
      </c>
      <c r="AJ34" s="71">
        <f t="shared" si="41"/>
      </c>
      <c r="AK34" s="151">
        <v>2</v>
      </c>
      <c r="AL34" s="72">
        <f t="shared" si="42"/>
        <v>6</v>
      </c>
      <c r="AM34" s="71">
        <f t="shared" si="43"/>
        <v>9</v>
      </c>
      <c r="AN34" s="249">
        <v>1</v>
      </c>
      <c r="AO34" s="72">
        <f t="shared" si="44"/>
        <v>8</v>
      </c>
      <c r="AP34" s="71">
        <f t="shared" si="45"/>
        <v>8</v>
      </c>
      <c r="AQ34" s="151">
        <v>1</v>
      </c>
      <c r="AR34" s="72">
        <f t="shared" si="46"/>
        <v>5</v>
      </c>
      <c r="AS34" s="71">
        <f t="shared" si="47"/>
        <v>16</v>
      </c>
      <c r="AT34" s="228">
        <f t="shared" si="48"/>
        <v>82</v>
      </c>
      <c r="AU34" s="228">
        <f t="shared" si="49"/>
        <v>66</v>
      </c>
      <c r="AV34" s="153">
        <f t="shared" si="50"/>
        <v>66</v>
      </c>
      <c r="AW34" s="143">
        <f t="shared" si="51"/>
        <v>7.333333333333333</v>
      </c>
      <c r="AX34" s="146"/>
      <c r="AY34" s="140">
        <v>7.8</v>
      </c>
      <c r="AZ34" s="136"/>
      <c r="BA34" s="131">
        <f t="shared" si="52"/>
        <v>0</v>
      </c>
      <c r="BB34" s="116">
        <f t="shared" si="28"/>
        <v>0</v>
      </c>
      <c r="BC34" s="116">
        <f t="shared" si="28"/>
        <v>0</v>
      </c>
      <c r="BD34" s="116">
        <f t="shared" si="28"/>
        <v>0</v>
      </c>
      <c r="BE34" s="116">
        <f t="shared" si="28"/>
        <v>0</v>
      </c>
      <c r="BF34" s="116">
        <f t="shared" si="28"/>
        <v>0</v>
      </c>
      <c r="BG34" s="132">
        <f t="shared" si="28"/>
        <v>0</v>
      </c>
      <c r="BJ34" s="222"/>
      <c r="BK34" s="222"/>
      <c r="BL34" s="222"/>
    </row>
    <row r="35" spans="1:64" ht="11.25">
      <c r="A35" s="53">
        <v>32</v>
      </c>
      <c r="B35" s="52">
        <f t="shared" si="29"/>
        <v>33</v>
      </c>
      <c r="C35" s="97" t="s">
        <v>3</v>
      </c>
      <c r="D35" s="70" t="s">
        <v>107</v>
      </c>
      <c r="E35" s="77">
        <v>8</v>
      </c>
      <c r="F35" s="69">
        <v>6</v>
      </c>
      <c r="G35" s="77"/>
      <c r="H35" s="69"/>
      <c r="I35" s="77"/>
      <c r="J35" s="69"/>
      <c r="K35" s="77"/>
      <c r="L35" s="69"/>
      <c r="M35" s="240"/>
      <c r="N35" s="240"/>
      <c r="O35" s="77"/>
      <c r="P35" s="69"/>
      <c r="Q35" s="69"/>
      <c r="R35" s="69"/>
      <c r="S35" s="149">
        <f t="shared" si="30"/>
        <v>7.416666666666666</v>
      </c>
      <c r="T35" s="68">
        <f t="shared" si="31"/>
        <v>2</v>
      </c>
      <c r="U35" s="75">
        <f t="shared" si="32"/>
        <v>6</v>
      </c>
      <c r="V35" s="75">
        <f t="shared" si="33"/>
        <v>8</v>
      </c>
      <c r="X35" s="118"/>
      <c r="Y35" s="151">
        <v>1</v>
      </c>
      <c r="Z35" s="77">
        <f t="shared" si="34"/>
        <v>9</v>
      </c>
      <c r="AA35" s="69">
        <f t="shared" si="35"/>
        <v>7</v>
      </c>
      <c r="AB35" s="151"/>
      <c r="AC35" s="77">
        <f t="shared" si="36"/>
      </c>
      <c r="AD35" s="69">
        <f t="shared" si="37"/>
      </c>
      <c r="AE35" s="151"/>
      <c r="AF35" s="72">
        <f t="shared" si="38"/>
      </c>
      <c r="AG35" s="71">
        <f t="shared" si="39"/>
      </c>
      <c r="AH35" s="151"/>
      <c r="AI35" s="72">
        <f t="shared" si="40"/>
      </c>
      <c r="AJ35" s="71">
        <f t="shared" si="41"/>
      </c>
      <c r="AK35" s="151"/>
      <c r="AL35" s="72">
        <f t="shared" si="42"/>
      </c>
      <c r="AM35" s="71">
        <f t="shared" si="43"/>
      </c>
      <c r="AN35" s="249"/>
      <c r="AO35" s="72">
        <f t="shared" si="44"/>
      </c>
      <c r="AP35" s="71">
        <f t="shared" si="45"/>
      </c>
      <c r="AQ35" s="151"/>
      <c r="AR35" s="72">
        <f t="shared" si="46"/>
      </c>
      <c r="AS35" s="71">
        <f t="shared" si="47"/>
      </c>
      <c r="AT35" s="228">
        <f t="shared" si="48"/>
        <v>16</v>
      </c>
      <c r="AU35" s="228">
        <f t="shared" si="49"/>
      </c>
      <c r="AV35" s="153">
        <f t="shared" si="50"/>
      </c>
      <c r="AW35" s="143">
        <f t="shared" si="51"/>
        <v>8</v>
      </c>
      <c r="AX35" s="146"/>
      <c r="AY35" s="140">
        <v>6.833333333333333</v>
      </c>
      <c r="AZ35" s="136"/>
      <c r="BA35" s="131">
        <f t="shared" si="52"/>
        <v>0</v>
      </c>
      <c r="BB35" s="116">
        <f t="shared" si="28"/>
        <v>0</v>
      </c>
      <c r="BC35" s="116">
        <f t="shared" si="28"/>
        <v>0</v>
      </c>
      <c r="BD35" s="116">
        <f t="shared" si="28"/>
        <v>0</v>
      </c>
      <c r="BE35" s="116">
        <f t="shared" si="28"/>
        <v>0</v>
      </c>
      <c r="BF35" s="116">
        <f t="shared" si="28"/>
        <v>0</v>
      </c>
      <c r="BG35" s="132">
        <f t="shared" si="28"/>
        <v>0</v>
      </c>
      <c r="BJ35" s="222"/>
      <c r="BK35" s="222"/>
      <c r="BL35" s="222"/>
    </row>
    <row r="36" spans="1:64" ht="11.25">
      <c r="A36" s="53">
        <v>30</v>
      </c>
      <c r="B36" s="52">
        <f t="shared" si="29"/>
        <v>34</v>
      </c>
      <c r="C36" s="92" t="s">
        <v>63</v>
      </c>
      <c r="D36" s="70" t="s">
        <v>58</v>
      </c>
      <c r="E36" s="77"/>
      <c r="F36" s="69"/>
      <c r="G36" s="77">
        <v>5</v>
      </c>
      <c r="H36" s="69">
        <v>7</v>
      </c>
      <c r="I36" s="77"/>
      <c r="J36" s="69"/>
      <c r="K36" s="77">
        <v>6</v>
      </c>
      <c r="L36" s="69">
        <v>5</v>
      </c>
      <c r="M36" s="240"/>
      <c r="N36" s="240"/>
      <c r="O36" s="77"/>
      <c r="P36" s="69"/>
      <c r="Q36" s="69">
        <v>8</v>
      </c>
      <c r="R36" s="69">
        <v>7</v>
      </c>
      <c r="S36" s="149">
        <f>IF(T36&gt;2,AW36,IF(T36&gt;0,((AT36/T36)+AY36)/2,AY36))</f>
        <v>7.666666666666667</v>
      </c>
      <c r="T36" s="68">
        <f t="shared" si="31"/>
        <v>6</v>
      </c>
      <c r="U36" s="75">
        <f t="shared" si="32"/>
        <v>5</v>
      </c>
      <c r="V36" s="75">
        <f t="shared" si="33"/>
        <v>8</v>
      </c>
      <c r="X36" s="118"/>
      <c r="Y36" s="151"/>
      <c r="Z36" s="77">
        <f t="shared" si="34"/>
      </c>
      <c r="AA36" s="69">
        <f t="shared" si="35"/>
      </c>
      <c r="AB36" s="151">
        <v>1</v>
      </c>
      <c r="AC36" s="77">
        <f t="shared" si="36"/>
        <v>6</v>
      </c>
      <c r="AD36" s="69">
        <f t="shared" si="37"/>
        <v>8</v>
      </c>
      <c r="AE36" s="151"/>
      <c r="AF36" s="72">
        <f t="shared" si="38"/>
      </c>
      <c r="AG36" s="71">
        <f t="shared" si="39"/>
      </c>
      <c r="AH36" s="151">
        <v>2</v>
      </c>
      <c r="AI36" s="72">
        <f t="shared" si="40"/>
        <v>8</v>
      </c>
      <c r="AJ36" s="71">
        <f t="shared" si="41"/>
        <v>7</v>
      </c>
      <c r="AK36" s="151"/>
      <c r="AL36" s="72">
        <f t="shared" si="42"/>
      </c>
      <c r="AM36" s="71">
        <f t="shared" si="43"/>
      </c>
      <c r="AN36" s="249"/>
      <c r="AO36" s="72">
        <f t="shared" si="44"/>
      </c>
      <c r="AP36" s="71">
        <f t="shared" si="45"/>
      </c>
      <c r="AQ36" s="151">
        <v>1</v>
      </c>
      <c r="AR36" s="72">
        <f t="shared" si="46"/>
        <v>9</v>
      </c>
      <c r="AS36" s="71">
        <f t="shared" si="47"/>
        <v>8</v>
      </c>
      <c r="AT36" s="228">
        <f t="shared" si="48"/>
        <v>46</v>
      </c>
      <c r="AU36" s="228">
        <f t="shared" si="49"/>
      </c>
      <c r="AV36" s="153">
        <f t="shared" si="50"/>
      </c>
      <c r="AW36" s="143">
        <f t="shared" si="51"/>
        <v>7.666666666666667</v>
      </c>
      <c r="AX36" s="146"/>
      <c r="AY36" s="140">
        <v>10.333333333333334</v>
      </c>
      <c r="AZ36" s="136"/>
      <c r="BA36" s="131">
        <f t="shared" si="52"/>
        <v>0</v>
      </c>
      <c r="BB36" s="116">
        <f t="shared" si="28"/>
        <v>0</v>
      </c>
      <c r="BC36" s="116">
        <f t="shared" si="28"/>
        <v>0</v>
      </c>
      <c r="BD36" s="116">
        <f t="shared" si="28"/>
        <v>0</v>
      </c>
      <c r="BE36" s="116">
        <f t="shared" si="28"/>
        <v>0</v>
      </c>
      <c r="BF36" s="116">
        <f t="shared" si="28"/>
        <v>0</v>
      </c>
      <c r="BG36" s="132">
        <f t="shared" si="28"/>
        <v>0</v>
      </c>
      <c r="BJ36" s="222"/>
      <c r="BK36" s="222"/>
      <c r="BL36" s="222"/>
    </row>
    <row r="37" spans="1:64" ht="11.25">
      <c r="A37" s="53">
        <v>50</v>
      </c>
      <c r="B37" s="52">
        <f t="shared" si="29"/>
        <v>34</v>
      </c>
      <c r="C37" s="92" t="s">
        <v>63</v>
      </c>
      <c r="D37" s="70" t="s">
        <v>108</v>
      </c>
      <c r="E37" s="77"/>
      <c r="F37" s="69"/>
      <c r="G37" s="77"/>
      <c r="H37" s="69"/>
      <c r="I37" s="77"/>
      <c r="J37" s="69"/>
      <c r="K37" s="77"/>
      <c r="L37" s="69"/>
      <c r="M37" s="240">
        <v>9</v>
      </c>
      <c r="N37" s="240">
        <v>8</v>
      </c>
      <c r="O37" s="77">
        <v>3</v>
      </c>
      <c r="P37" s="69">
        <v>5</v>
      </c>
      <c r="Q37" s="69">
        <v>7</v>
      </c>
      <c r="R37" s="69">
        <v>4</v>
      </c>
      <c r="S37" s="149">
        <f t="shared" si="30"/>
        <v>7.666666666666667</v>
      </c>
      <c r="T37" s="68">
        <f t="shared" si="31"/>
        <v>6</v>
      </c>
      <c r="U37" s="75">
        <f t="shared" si="32"/>
        <v>3</v>
      </c>
      <c r="V37" s="75">
        <f t="shared" si="33"/>
        <v>9</v>
      </c>
      <c r="X37" s="118"/>
      <c r="Y37" s="151"/>
      <c r="Z37" s="77">
        <f t="shared" si="34"/>
      </c>
      <c r="AA37" s="69">
        <f t="shared" si="35"/>
      </c>
      <c r="AB37" s="151"/>
      <c r="AC37" s="77">
        <f t="shared" si="36"/>
      </c>
      <c r="AD37" s="69">
        <f t="shared" si="37"/>
      </c>
      <c r="AE37" s="151"/>
      <c r="AF37" s="72">
        <f t="shared" si="38"/>
      </c>
      <c r="AG37" s="71">
        <f t="shared" si="39"/>
      </c>
      <c r="AH37" s="151"/>
      <c r="AI37" s="72">
        <f t="shared" si="40"/>
      </c>
      <c r="AJ37" s="71">
        <f t="shared" si="41"/>
      </c>
      <c r="AK37" s="151">
        <v>1</v>
      </c>
      <c r="AL37" s="72">
        <f t="shared" si="42"/>
        <v>10</v>
      </c>
      <c r="AM37" s="71">
        <f t="shared" si="43"/>
        <v>9</v>
      </c>
      <c r="AN37" s="249">
        <v>2</v>
      </c>
      <c r="AO37" s="72">
        <f t="shared" si="44"/>
        <v>5</v>
      </c>
      <c r="AP37" s="71">
        <f t="shared" si="45"/>
        <v>7</v>
      </c>
      <c r="AQ37" s="151">
        <v>2</v>
      </c>
      <c r="AR37" s="72">
        <f t="shared" si="46"/>
        <v>9</v>
      </c>
      <c r="AS37" s="71">
        <f t="shared" si="47"/>
        <v>6</v>
      </c>
      <c r="AT37" s="228">
        <f t="shared" si="48"/>
        <v>46</v>
      </c>
      <c r="AU37" s="228">
        <f t="shared" si="49"/>
      </c>
      <c r="AV37" s="153">
        <f t="shared" si="50"/>
      </c>
      <c r="AW37" s="143">
        <f t="shared" si="51"/>
        <v>7.666666666666667</v>
      </c>
      <c r="AX37" s="146"/>
      <c r="AY37" s="140">
        <v>12.25</v>
      </c>
      <c r="AZ37" s="136"/>
      <c r="BA37" s="131">
        <f t="shared" si="52"/>
        <v>0</v>
      </c>
      <c r="BB37" s="116">
        <f t="shared" si="28"/>
        <v>0</v>
      </c>
      <c r="BC37" s="116">
        <f t="shared" si="28"/>
        <v>0</v>
      </c>
      <c r="BD37" s="116">
        <f t="shared" si="28"/>
        <v>0</v>
      </c>
      <c r="BE37" s="116">
        <f t="shared" si="28"/>
        <v>0</v>
      </c>
      <c r="BF37" s="116">
        <f t="shared" si="28"/>
        <v>0</v>
      </c>
      <c r="BG37" s="132">
        <f t="shared" si="28"/>
        <v>0</v>
      </c>
      <c r="BJ37" s="222"/>
      <c r="BK37" s="222"/>
      <c r="BL37" s="222"/>
    </row>
    <row r="38" spans="1:64" ht="11.25">
      <c r="A38" s="53">
        <v>34</v>
      </c>
      <c r="B38" s="52">
        <f t="shared" si="29"/>
        <v>36</v>
      </c>
      <c r="C38" s="204" t="s">
        <v>191</v>
      </c>
      <c r="D38" s="70" t="s">
        <v>273</v>
      </c>
      <c r="E38" s="77"/>
      <c r="F38" s="69"/>
      <c r="G38" s="72">
        <v>4</v>
      </c>
      <c r="H38" s="69">
        <v>8</v>
      </c>
      <c r="I38" s="242">
        <v>9</v>
      </c>
      <c r="J38" s="69">
        <v>8</v>
      </c>
      <c r="K38" s="77">
        <v>8</v>
      </c>
      <c r="L38" s="69">
        <v>6</v>
      </c>
      <c r="M38" s="240">
        <v>7</v>
      </c>
      <c r="N38" s="240">
        <v>7</v>
      </c>
      <c r="O38" s="77">
        <v>6</v>
      </c>
      <c r="P38" s="69">
        <v>6</v>
      </c>
      <c r="Q38" s="69">
        <v>9</v>
      </c>
      <c r="R38" s="69">
        <v>8</v>
      </c>
      <c r="S38" s="149">
        <f t="shared" si="30"/>
        <v>7.909090909090909</v>
      </c>
      <c r="T38" s="68">
        <f t="shared" si="31"/>
        <v>12</v>
      </c>
      <c r="U38" s="75">
        <f t="shared" si="32"/>
        <v>4</v>
      </c>
      <c r="V38" s="75">
        <f t="shared" si="33"/>
        <v>9</v>
      </c>
      <c r="X38" s="118"/>
      <c r="Y38" s="151"/>
      <c r="Z38" s="77">
        <f t="shared" si="34"/>
      </c>
      <c r="AA38" s="69">
        <f t="shared" si="35"/>
      </c>
      <c r="AB38" s="151">
        <v>1</v>
      </c>
      <c r="AC38" s="77">
        <f t="shared" si="36"/>
        <v>5</v>
      </c>
      <c r="AD38" s="69">
        <f t="shared" si="37"/>
        <v>9</v>
      </c>
      <c r="AE38" s="151">
        <v>2</v>
      </c>
      <c r="AF38" s="72">
        <f t="shared" si="38"/>
        <v>11</v>
      </c>
      <c r="AG38" s="71">
        <f t="shared" si="39"/>
        <v>10</v>
      </c>
      <c r="AH38" s="151"/>
      <c r="AI38" s="72">
        <f t="shared" si="40"/>
        <v>8</v>
      </c>
      <c r="AJ38" s="71">
        <f t="shared" si="41"/>
        <v>6</v>
      </c>
      <c r="AK38" s="151">
        <v>1</v>
      </c>
      <c r="AL38" s="72">
        <f t="shared" si="42"/>
        <v>8</v>
      </c>
      <c r="AM38" s="71">
        <f t="shared" si="43"/>
        <v>8</v>
      </c>
      <c r="AN38" s="249">
        <v>2</v>
      </c>
      <c r="AO38" s="72">
        <f t="shared" si="44"/>
        <v>8</v>
      </c>
      <c r="AP38" s="71">
        <f t="shared" si="45"/>
        <v>8</v>
      </c>
      <c r="AQ38" s="151"/>
      <c r="AR38" s="72">
        <f t="shared" si="46"/>
        <v>9</v>
      </c>
      <c r="AS38" s="71">
        <f t="shared" si="47"/>
        <v>8</v>
      </c>
      <c r="AT38" s="228">
        <f t="shared" si="48"/>
        <v>98</v>
      </c>
      <c r="AU38" s="228">
        <f t="shared" si="49"/>
        <v>87</v>
      </c>
      <c r="AV38" s="153">
        <f t="shared" si="50"/>
        <v>87</v>
      </c>
      <c r="AW38" s="143">
        <f t="shared" si="51"/>
        <v>7.909090909090909</v>
      </c>
      <c r="AX38" s="146"/>
      <c r="AY38" s="140">
        <v>15</v>
      </c>
      <c r="AZ38" s="136"/>
      <c r="BA38" s="131">
        <f t="shared" si="52"/>
        <v>0</v>
      </c>
      <c r="BB38" s="116">
        <f t="shared" si="28"/>
        <v>0</v>
      </c>
      <c r="BC38" s="116">
        <f t="shared" si="28"/>
        <v>0</v>
      </c>
      <c r="BD38" s="116">
        <f t="shared" si="28"/>
        <v>0</v>
      </c>
      <c r="BE38" s="116">
        <f t="shared" si="28"/>
        <v>0</v>
      </c>
      <c r="BF38" s="116">
        <f t="shared" si="28"/>
        <v>0</v>
      </c>
      <c r="BG38" s="132">
        <f t="shared" si="28"/>
        <v>0</v>
      </c>
      <c r="BJ38" s="222"/>
      <c r="BK38" s="222"/>
      <c r="BL38" s="222"/>
    </row>
    <row r="39" spans="1:64" ht="11.25">
      <c r="A39" s="53">
        <v>36</v>
      </c>
      <c r="B39" s="52">
        <f t="shared" si="29"/>
        <v>37</v>
      </c>
      <c r="C39" s="183" t="s">
        <v>125</v>
      </c>
      <c r="D39" s="70" t="s">
        <v>163</v>
      </c>
      <c r="E39" s="77">
        <v>8</v>
      </c>
      <c r="F39" s="69">
        <v>8</v>
      </c>
      <c r="G39" s="242">
        <v>9</v>
      </c>
      <c r="H39" s="69">
        <v>7</v>
      </c>
      <c r="I39" s="77">
        <v>9</v>
      </c>
      <c r="J39" s="69">
        <v>7</v>
      </c>
      <c r="K39" s="77">
        <v>7</v>
      </c>
      <c r="L39" s="69">
        <v>8</v>
      </c>
      <c r="M39" s="240">
        <v>6</v>
      </c>
      <c r="N39" s="240">
        <v>5</v>
      </c>
      <c r="O39" s="77"/>
      <c r="P39" s="69"/>
      <c r="Q39" s="69">
        <v>6</v>
      </c>
      <c r="R39" s="69">
        <v>7</v>
      </c>
      <c r="S39" s="149">
        <f t="shared" si="30"/>
        <v>8.363636363636363</v>
      </c>
      <c r="T39" s="68">
        <f t="shared" si="31"/>
        <v>12</v>
      </c>
      <c r="U39" s="75">
        <f t="shared" si="32"/>
        <v>5</v>
      </c>
      <c r="V39" s="75">
        <f t="shared" si="33"/>
        <v>9</v>
      </c>
      <c r="X39" s="118"/>
      <c r="Y39" s="151">
        <v>2</v>
      </c>
      <c r="Z39" s="77">
        <f t="shared" si="34"/>
        <v>10</v>
      </c>
      <c r="AA39" s="69">
        <f t="shared" si="35"/>
        <v>10</v>
      </c>
      <c r="AB39" s="151">
        <v>2</v>
      </c>
      <c r="AC39" s="77">
        <f t="shared" si="36"/>
        <v>11</v>
      </c>
      <c r="AD39" s="69">
        <f t="shared" si="37"/>
        <v>9</v>
      </c>
      <c r="AE39" s="151">
        <v>1</v>
      </c>
      <c r="AF39" s="72">
        <f t="shared" si="38"/>
        <v>10</v>
      </c>
      <c r="AG39" s="71">
        <f t="shared" si="39"/>
        <v>8</v>
      </c>
      <c r="AH39" s="151"/>
      <c r="AI39" s="72">
        <f t="shared" si="40"/>
        <v>7</v>
      </c>
      <c r="AJ39" s="71">
        <f t="shared" si="41"/>
        <v>8</v>
      </c>
      <c r="AK39" s="151">
        <v>1</v>
      </c>
      <c r="AL39" s="72">
        <f t="shared" si="42"/>
        <v>7</v>
      </c>
      <c r="AM39" s="71">
        <f t="shared" si="43"/>
        <v>6</v>
      </c>
      <c r="AN39" s="249"/>
      <c r="AO39" s="72">
        <f t="shared" si="44"/>
      </c>
      <c r="AP39" s="71">
        <f t="shared" si="45"/>
      </c>
      <c r="AQ39" s="151">
        <v>2</v>
      </c>
      <c r="AR39" s="72">
        <f t="shared" si="46"/>
        <v>8</v>
      </c>
      <c r="AS39" s="71">
        <f t="shared" si="47"/>
        <v>9</v>
      </c>
      <c r="AT39" s="228">
        <f t="shared" si="48"/>
        <v>103</v>
      </c>
      <c r="AU39" s="228">
        <f t="shared" si="49"/>
        <v>92</v>
      </c>
      <c r="AV39" s="153">
        <f t="shared" si="50"/>
        <v>92</v>
      </c>
      <c r="AW39" s="143">
        <f t="shared" si="51"/>
        <v>8.363636363636363</v>
      </c>
      <c r="AX39" s="146"/>
      <c r="AY39" s="140">
        <v>15</v>
      </c>
      <c r="AZ39" s="136"/>
      <c r="BA39" s="131">
        <f t="shared" si="52"/>
        <v>0</v>
      </c>
      <c r="BB39" s="116">
        <f t="shared" si="28"/>
        <v>0</v>
      </c>
      <c r="BC39" s="116">
        <f t="shared" si="28"/>
        <v>0</v>
      </c>
      <c r="BD39" s="116">
        <f t="shared" si="28"/>
        <v>0</v>
      </c>
      <c r="BE39" s="116">
        <f t="shared" si="28"/>
        <v>0</v>
      </c>
      <c r="BF39" s="116">
        <f t="shared" si="28"/>
        <v>0</v>
      </c>
      <c r="BG39" s="132">
        <f t="shared" si="28"/>
        <v>0</v>
      </c>
      <c r="BJ39" s="222"/>
      <c r="BK39" s="222"/>
      <c r="BL39" s="222"/>
    </row>
    <row r="40" spans="1:64" ht="11.25">
      <c r="A40" s="53">
        <v>37</v>
      </c>
      <c r="B40" s="52">
        <f t="shared" si="29"/>
        <v>38</v>
      </c>
      <c r="C40" s="102" t="s">
        <v>64</v>
      </c>
      <c r="D40" s="70" t="s">
        <v>95</v>
      </c>
      <c r="E40" s="77"/>
      <c r="F40" s="69"/>
      <c r="G40" s="77"/>
      <c r="H40" s="69"/>
      <c r="I40" s="77"/>
      <c r="J40" s="69"/>
      <c r="K40" s="77"/>
      <c r="L40" s="69"/>
      <c r="M40" s="240"/>
      <c r="N40" s="240"/>
      <c r="O40" s="77"/>
      <c r="P40" s="69"/>
      <c r="Q40" s="69"/>
      <c r="R40" s="69"/>
      <c r="S40" s="149">
        <f t="shared" si="30"/>
        <v>8.571428571428571</v>
      </c>
      <c r="T40" s="68">
        <f t="shared" si="31"/>
        <v>0</v>
      </c>
      <c r="U40" s="75">
        <f t="shared" si="32"/>
        <v>0</v>
      </c>
      <c r="V40" s="75">
        <f t="shared" si="33"/>
        <v>0</v>
      </c>
      <c r="X40" s="118"/>
      <c r="Y40" s="151"/>
      <c r="Z40" s="77">
        <f t="shared" si="34"/>
      </c>
      <c r="AA40" s="69">
        <f t="shared" si="35"/>
      </c>
      <c r="AB40" s="151"/>
      <c r="AC40" s="77">
        <f t="shared" si="36"/>
      </c>
      <c r="AD40" s="69">
        <f t="shared" si="37"/>
      </c>
      <c r="AE40" s="151"/>
      <c r="AF40" s="72">
        <f t="shared" si="38"/>
      </c>
      <c r="AG40" s="71">
        <f t="shared" si="39"/>
      </c>
      <c r="AH40" s="151"/>
      <c r="AI40" s="72">
        <f t="shared" si="40"/>
      </c>
      <c r="AJ40" s="71">
        <f t="shared" si="41"/>
      </c>
      <c r="AK40" s="151"/>
      <c r="AL40" s="72">
        <f t="shared" si="42"/>
      </c>
      <c r="AM40" s="71">
        <f t="shared" si="43"/>
      </c>
      <c r="AN40" s="249"/>
      <c r="AO40" s="72">
        <f t="shared" si="44"/>
      </c>
      <c r="AP40" s="71">
        <f t="shared" si="45"/>
      </c>
      <c r="AQ40" s="151"/>
      <c r="AR40" s="72">
        <f t="shared" si="46"/>
      </c>
      <c r="AS40" s="71">
        <f t="shared" si="47"/>
      </c>
      <c r="AT40" s="228">
        <f t="shared" si="48"/>
        <v>0</v>
      </c>
      <c r="AU40" s="228">
        <f t="shared" si="49"/>
      </c>
      <c r="AV40" s="153">
        <f t="shared" si="50"/>
      </c>
      <c r="AW40" s="143">
        <f t="shared" si="51"/>
        <v>0</v>
      </c>
      <c r="AX40" s="146"/>
      <c r="AY40" s="140">
        <v>8.571428571428571</v>
      </c>
      <c r="AZ40" s="136"/>
      <c r="BA40" s="131">
        <f t="shared" si="52"/>
        <v>0</v>
      </c>
      <c r="BB40" s="116">
        <f aca="true" t="shared" si="53" ref="BB40:BG47">IF($C40=BB$1,$BA40,0)</f>
        <v>0</v>
      </c>
      <c r="BC40" s="116">
        <f t="shared" si="53"/>
        <v>0</v>
      </c>
      <c r="BD40" s="116">
        <f t="shared" si="53"/>
        <v>0</v>
      </c>
      <c r="BE40" s="116">
        <f t="shared" si="53"/>
        <v>0</v>
      </c>
      <c r="BF40" s="116">
        <f t="shared" si="53"/>
        <v>0</v>
      </c>
      <c r="BG40" s="132">
        <f t="shared" si="53"/>
        <v>0</v>
      </c>
      <c r="BJ40" s="222"/>
      <c r="BK40" s="222"/>
      <c r="BL40" s="222"/>
    </row>
    <row r="41" spans="1:64" ht="11.25">
      <c r="A41" s="53">
        <v>39</v>
      </c>
      <c r="B41" s="52">
        <f t="shared" si="29"/>
        <v>39</v>
      </c>
      <c r="C41" s="183" t="s">
        <v>125</v>
      </c>
      <c r="D41" s="70" t="s">
        <v>165</v>
      </c>
      <c r="E41" s="242">
        <v>9</v>
      </c>
      <c r="F41" s="69">
        <v>9</v>
      </c>
      <c r="G41" s="77">
        <v>9</v>
      </c>
      <c r="H41" s="69">
        <v>6</v>
      </c>
      <c r="I41" s="77"/>
      <c r="J41" s="69"/>
      <c r="K41" s="77">
        <v>9</v>
      </c>
      <c r="L41" s="69">
        <v>8</v>
      </c>
      <c r="M41" s="240">
        <v>8</v>
      </c>
      <c r="N41" s="240">
        <v>3</v>
      </c>
      <c r="O41" s="77"/>
      <c r="P41" s="69"/>
      <c r="Q41" s="69"/>
      <c r="R41" s="69"/>
      <c r="S41" s="149">
        <f t="shared" si="30"/>
        <v>8.857142857142858</v>
      </c>
      <c r="T41" s="68">
        <f t="shared" si="31"/>
        <v>8</v>
      </c>
      <c r="U41" s="75">
        <f t="shared" si="32"/>
        <v>3</v>
      </c>
      <c r="V41" s="75">
        <f t="shared" si="33"/>
        <v>9</v>
      </c>
      <c r="X41" s="118"/>
      <c r="Y41" s="151">
        <v>2</v>
      </c>
      <c r="Z41" s="77">
        <f t="shared" si="34"/>
        <v>11</v>
      </c>
      <c r="AA41" s="69">
        <f t="shared" si="35"/>
        <v>11</v>
      </c>
      <c r="AB41" s="151">
        <v>1</v>
      </c>
      <c r="AC41" s="77">
        <f t="shared" si="36"/>
        <v>10</v>
      </c>
      <c r="AD41" s="69">
        <f t="shared" si="37"/>
        <v>7</v>
      </c>
      <c r="AE41" s="151"/>
      <c r="AF41" s="72">
        <f t="shared" si="38"/>
      </c>
      <c r="AG41" s="71">
        <f t="shared" si="39"/>
      </c>
      <c r="AH41" s="151">
        <v>1</v>
      </c>
      <c r="AI41" s="72">
        <f t="shared" si="40"/>
        <v>10</v>
      </c>
      <c r="AJ41" s="71">
        <f t="shared" si="41"/>
        <v>9</v>
      </c>
      <c r="AK41" s="151">
        <v>2</v>
      </c>
      <c r="AL41" s="72">
        <f t="shared" si="42"/>
        <v>10</v>
      </c>
      <c r="AM41" s="71">
        <f t="shared" si="43"/>
        <v>5</v>
      </c>
      <c r="AN41" s="249"/>
      <c r="AO41" s="72">
        <f t="shared" si="44"/>
      </c>
      <c r="AP41" s="71">
        <f t="shared" si="45"/>
      </c>
      <c r="AQ41" s="151"/>
      <c r="AR41" s="72">
        <f t="shared" si="46"/>
      </c>
      <c r="AS41" s="71">
        <f t="shared" si="47"/>
      </c>
      <c r="AT41" s="228">
        <f t="shared" si="48"/>
        <v>73</v>
      </c>
      <c r="AU41" s="228">
        <f t="shared" si="49"/>
        <v>62</v>
      </c>
      <c r="AV41" s="153">
        <f t="shared" si="50"/>
        <v>62</v>
      </c>
      <c r="AW41" s="143">
        <f t="shared" si="51"/>
        <v>8.857142857142858</v>
      </c>
      <c r="AX41" s="146"/>
      <c r="AY41" s="140">
        <v>15</v>
      </c>
      <c r="AZ41" s="136"/>
      <c r="BA41" s="131">
        <f t="shared" si="52"/>
        <v>0</v>
      </c>
      <c r="BB41" s="116">
        <f t="shared" si="53"/>
        <v>0</v>
      </c>
      <c r="BC41" s="116">
        <f t="shared" si="53"/>
        <v>0</v>
      </c>
      <c r="BD41" s="116">
        <f t="shared" si="53"/>
        <v>0</v>
      </c>
      <c r="BE41" s="116">
        <f t="shared" si="53"/>
        <v>0</v>
      </c>
      <c r="BF41" s="116">
        <f t="shared" si="53"/>
        <v>0</v>
      </c>
      <c r="BG41" s="132">
        <f t="shared" si="53"/>
        <v>0</v>
      </c>
      <c r="BJ41" s="222"/>
      <c r="BK41" s="222"/>
      <c r="BL41" s="222"/>
    </row>
    <row r="42" spans="1:64" ht="11.25">
      <c r="A42" s="53">
        <v>40</v>
      </c>
      <c r="B42" s="52">
        <f t="shared" si="29"/>
        <v>40</v>
      </c>
      <c r="C42" s="102" t="s">
        <v>64</v>
      </c>
      <c r="D42" s="1" t="s">
        <v>99</v>
      </c>
      <c r="E42" s="77"/>
      <c r="F42" s="69"/>
      <c r="G42" s="77"/>
      <c r="H42" s="69"/>
      <c r="I42" s="77">
        <v>7</v>
      </c>
      <c r="J42" s="69">
        <v>4</v>
      </c>
      <c r="K42" s="77"/>
      <c r="L42" s="69"/>
      <c r="M42" s="240"/>
      <c r="N42" s="240"/>
      <c r="O42" s="77"/>
      <c r="P42" s="69"/>
      <c r="Q42" s="69"/>
      <c r="R42" s="69"/>
      <c r="S42" s="149">
        <f t="shared" si="30"/>
        <v>9.125</v>
      </c>
      <c r="T42" s="68">
        <f t="shared" si="31"/>
        <v>2</v>
      </c>
      <c r="U42" s="75">
        <f t="shared" si="32"/>
        <v>4</v>
      </c>
      <c r="V42" s="75">
        <f t="shared" si="33"/>
        <v>7</v>
      </c>
      <c r="X42" s="118"/>
      <c r="Y42" s="151"/>
      <c r="Z42" s="77">
        <f t="shared" si="34"/>
      </c>
      <c r="AA42" s="69">
        <f t="shared" si="35"/>
      </c>
      <c r="AB42" s="151"/>
      <c r="AC42" s="77">
        <f t="shared" si="36"/>
      </c>
      <c r="AD42" s="69">
        <f t="shared" si="37"/>
      </c>
      <c r="AE42" s="151">
        <v>1</v>
      </c>
      <c r="AF42" s="72">
        <f t="shared" si="38"/>
        <v>8</v>
      </c>
      <c r="AG42" s="71">
        <f t="shared" si="39"/>
        <v>5</v>
      </c>
      <c r="AH42" s="151"/>
      <c r="AI42" s="72">
        <f t="shared" si="40"/>
      </c>
      <c r="AJ42" s="71">
        <f t="shared" si="41"/>
      </c>
      <c r="AK42" s="151"/>
      <c r="AL42" s="72">
        <f t="shared" si="42"/>
      </c>
      <c r="AM42" s="71">
        <f t="shared" si="43"/>
      </c>
      <c r="AN42" s="249"/>
      <c r="AO42" s="72">
        <f t="shared" si="44"/>
      </c>
      <c r="AP42" s="71">
        <f t="shared" si="45"/>
      </c>
      <c r="AQ42" s="151"/>
      <c r="AR42" s="72">
        <f t="shared" si="46"/>
      </c>
      <c r="AS42" s="71">
        <f t="shared" si="47"/>
      </c>
      <c r="AT42" s="228">
        <f t="shared" si="48"/>
        <v>13</v>
      </c>
      <c r="AU42" s="228">
        <f t="shared" si="49"/>
      </c>
      <c r="AV42" s="153">
        <f t="shared" si="50"/>
      </c>
      <c r="AW42" s="143">
        <f t="shared" si="51"/>
        <v>6.5</v>
      </c>
      <c r="AX42" s="146"/>
      <c r="AY42" s="140">
        <v>11.75</v>
      </c>
      <c r="AZ42" s="136"/>
      <c r="BA42" s="131">
        <f t="shared" si="52"/>
        <v>0</v>
      </c>
      <c r="BB42" s="116">
        <f t="shared" si="53"/>
        <v>0</v>
      </c>
      <c r="BC42" s="116">
        <f t="shared" si="53"/>
        <v>0</v>
      </c>
      <c r="BD42" s="116">
        <f t="shared" si="53"/>
        <v>0</v>
      </c>
      <c r="BE42" s="116">
        <f t="shared" si="53"/>
        <v>0</v>
      </c>
      <c r="BF42" s="116">
        <f t="shared" si="53"/>
        <v>0</v>
      </c>
      <c r="BG42" s="132">
        <f t="shared" si="53"/>
        <v>0</v>
      </c>
      <c r="BJ42" s="222"/>
      <c r="BK42" s="222"/>
      <c r="BL42" s="222"/>
    </row>
    <row r="43" spans="2:64" ht="11.25">
      <c r="B43" s="52">
        <f t="shared" si="29"/>
        <v>41</v>
      </c>
      <c r="C43" s="280" t="s">
        <v>55</v>
      </c>
      <c r="D43" s="282" t="s">
        <v>300</v>
      </c>
      <c r="E43" s="77"/>
      <c r="F43" s="69"/>
      <c r="G43" s="77"/>
      <c r="H43" s="69"/>
      <c r="I43" s="77"/>
      <c r="J43" s="69"/>
      <c r="K43" s="77"/>
      <c r="L43" s="69"/>
      <c r="M43" s="240"/>
      <c r="N43" s="240"/>
      <c r="O43" s="77"/>
      <c r="P43" s="69"/>
      <c r="Q43" s="69">
        <v>3</v>
      </c>
      <c r="R43" s="69">
        <v>1</v>
      </c>
      <c r="S43" s="149">
        <f t="shared" si="30"/>
        <v>9.5</v>
      </c>
      <c r="T43" s="68">
        <f t="shared" si="31"/>
        <v>2</v>
      </c>
      <c r="U43" s="75">
        <f t="shared" si="32"/>
        <v>1</v>
      </c>
      <c r="V43" s="75">
        <f t="shared" si="33"/>
        <v>3</v>
      </c>
      <c r="X43" s="118"/>
      <c r="Y43" s="151"/>
      <c r="Z43" s="72">
        <f t="shared" si="34"/>
      </c>
      <c r="AA43" s="71">
        <f t="shared" si="35"/>
      </c>
      <c r="AB43" s="151"/>
      <c r="AC43" s="72">
        <f t="shared" si="36"/>
      </c>
      <c r="AD43" s="71">
        <f t="shared" si="37"/>
      </c>
      <c r="AE43" s="151"/>
      <c r="AF43" s="72">
        <f t="shared" si="38"/>
      </c>
      <c r="AG43" s="71">
        <f t="shared" si="39"/>
      </c>
      <c r="AH43" s="151"/>
      <c r="AI43" s="72">
        <f t="shared" si="40"/>
      </c>
      <c r="AJ43" s="71">
        <f t="shared" si="41"/>
      </c>
      <c r="AK43" s="151"/>
      <c r="AL43" s="72">
        <f t="shared" si="42"/>
      </c>
      <c r="AM43" s="71">
        <f t="shared" si="43"/>
      </c>
      <c r="AN43" s="249"/>
      <c r="AO43" s="72">
        <f t="shared" si="44"/>
      </c>
      <c r="AP43" s="71">
        <f t="shared" si="45"/>
      </c>
      <c r="AQ43" s="151">
        <v>2</v>
      </c>
      <c r="AR43" s="72">
        <f t="shared" si="46"/>
        <v>5</v>
      </c>
      <c r="AS43" s="71">
        <f t="shared" si="47"/>
        <v>3</v>
      </c>
      <c r="AT43" s="228">
        <f t="shared" si="48"/>
        <v>8</v>
      </c>
      <c r="AU43" s="228">
        <f t="shared" si="49"/>
      </c>
      <c r="AV43" s="153">
        <f t="shared" si="50"/>
      </c>
      <c r="AW43" s="143">
        <f t="shared" si="51"/>
        <v>4</v>
      </c>
      <c r="AX43" s="146"/>
      <c r="AY43" s="140">
        <v>15</v>
      </c>
      <c r="AZ43" s="136"/>
      <c r="BA43" s="131">
        <f t="shared" si="52"/>
        <v>1</v>
      </c>
      <c r="BB43" s="116">
        <f t="shared" si="53"/>
        <v>0</v>
      </c>
      <c r="BC43" s="116">
        <f t="shared" si="53"/>
        <v>1</v>
      </c>
      <c r="BD43" s="116">
        <f t="shared" si="53"/>
        <v>0</v>
      </c>
      <c r="BE43" s="116">
        <f t="shared" si="53"/>
        <v>0</v>
      </c>
      <c r="BF43" s="116">
        <f t="shared" si="53"/>
        <v>0</v>
      </c>
      <c r="BG43" s="132">
        <f t="shared" si="53"/>
        <v>0</v>
      </c>
      <c r="BJ43" s="222"/>
      <c r="BK43" s="222"/>
      <c r="BL43" s="222"/>
    </row>
    <row r="44" spans="1:64" ht="11.25">
      <c r="A44" s="53">
        <v>43</v>
      </c>
      <c r="B44" s="52">
        <f t="shared" si="29"/>
        <v>42</v>
      </c>
      <c r="C44" s="102" t="s">
        <v>64</v>
      </c>
      <c r="D44" s="70" t="s">
        <v>120</v>
      </c>
      <c r="E44" s="77"/>
      <c r="F44" s="69"/>
      <c r="G44" s="77"/>
      <c r="H44" s="69"/>
      <c r="I44" s="77"/>
      <c r="J44" s="69"/>
      <c r="K44" s="77"/>
      <c r="L44" s="69"/>
      <c r="M44" s="240"/>
      <c r="N44" s="240"/>
      <c r="O44" s="77"/>
      <c r="P44" s="69"/>
      <c r="Q44" s="69"/>
      <c r="R44" s="69"/>
      <c r="S44" s="149">
        <f t="shared" si="30"/>
        <v>9.833333333333334</v>
      </c>
      <c r="T44" s="68">
        <f t="shared" si="31"/>
        <v>0</v>
      </c>
      <c r="U44" s="75">
        <f t="shared" si="32"/>
        <v>0</v>
      </c>
      <c r="V44" s="75">
        <f t="shared" si="33"/>
        <v>0</v>
      </c>
      <c r="X44" s="118"/>
      <c r="Y44" s="151"/>
      <c r="Z44" s="72">
        <f t="shared" si="34"/>
      </c>
      <c r="AA44" s="71">
        <f t="shared" si="35"/>
      </c>
      <c r="AB44" s="151"/>
      <c r="AC44" s="72">
        <f t="shared" si="36"/>
      </c>
      <c r="AD44" s="71">
        <f t="shared" si="37"/>
      </c>
      <c r="AE44" s="151"/>
      <c r="AF44" s="72">
        <f t="shared" si="38"/>
      </c>
      <c r="AG44" s="71">
        <f t="shared" si="39"/>
      </c>
      <c r="AH44" s="151"/>
      <c r="AI44" s="72">
        <f t="shared" si="40"/>
      </c>
      <c r="AJ44" s="71">
        <f t="shared" si="41"/>
      </c>
      <c r="AK44" s="151"/>
      <c r="AL44" s="72">
        <f t="shared" si="42"/>
      </c>
      <c r="AM44" s="71">
        <f t="shared" si="43"/>
      </c>
      <c r="AN44" s="249"/>
      <c r="AO44" s="72">
        <f t="shared" si="44"/>
      </c>
      <c r="AP44" s="71">
        <f t="shared" si="45"/>
      </c>
      <c r="AQ44" s="151"/>
      <c r="AR44" s="72">
        <f t="shared" si="46"/>
      </c>
      <c r="AS44" s="71">
        <f t="shared" si="47"/>
      </c>
      <c r="AT44" s="228">
        <f t="shared" si="48"/>
        <v>0</v>
      </c>
      <c r="AU44" s="228">
        <f t="shared" si="49"/>
      </c>
      <c r="AV44" s="153">
        <f t="shared" si="50"/>
      </c>
      <c r="AW44" s="143">
        <f t="shared" si="51"/>
        <v>0</v>
      </c>
      <c r="AX44" s="146"/>
      <c r="AY44" s="140">
        <v>9.833333333333334</v>
      </c>
      <c r="AZ44" s="136"/>
      <c r="BA44" s="131">
        <f t="shared" si="52"/>
        <v>0</v>
      </c>
      <c r="BB44" s="116">
        <f t="shared" si="53"/>
        <v>0</v>
      </c>
      <c r="BC44" s="116">
        <f t="shared" si="53"/>
        <v>0</v>
      </c>
      <c r="BD44" s="116">
        <f t="shared" si="53"/>
        <v>0</v>
      </c>
      <c r="BE44" s="116">
        <f t="shared" si="53"/>
        <v>0</v>
      </c>
      <c r="BF44" s="116">
        <f t="shared" si="53"/>
        <v>0</v>
      </c>
      <c r="BG44" s="132">
        <f t="shared" si="53"/>
        <v>0</v>
      </c>
      <c r="BJ44" s="222"/>
      <c r="BK44" s="222"/>
      <c r="BL44" s="222"/>
    </row>
    <row r="45" spans="1:64" ht="11.25">
      <c r="A45" s="53">
        <v>44</v>
      </c>
      <c r="B45" s="52">
        <f t="shared" si="29"/>
        <v>43</v>
      </c>
      <c r="C45" s="183" t="s">
        <v>125</v>
      </c>
      <c r="D45" s="70" t="s">
        <v>98</v>
      </c>
      <c r="E45" s="77">
        <v>7</v>
      </c>
      <c r="F45" s="69">
        <v>8</v>
      </c>
      <c r="G45" s="77"/>
      <c r="H45" s="69"/>
      <c r="I45" s="77"/>
      <c r="J45" s="69"/>
      <c r="K45" s="77"/>
      <c r="L45" s="69"/>
      <c r="M45" s="240"/>
      <c r="N45" s="240"/>
      <c r="O45" s="77"/>
      <c r="P45" s="69"/>
      <c r="Q45" s="69"/>
      <c r="R45" s="69"/>
      <c r="S45" s="149">
        <f t="shared" si="30"/>
        <v>10</v>
      </c>
      <c r="T45" s="68">
        <f t="shared" si="31"/>
        <v>2</v>
      </c>
      <c r="U45" s="75">
        <f t="shared" si="32"/>
        <v>7</v>
      </c>
      <c r="V45" s="75">
        <f t="shared" si="33"/>
        <v>8</v>
      </c>
      <c r="X45" s="118"/>
      <c r="Y45" s="151">
        <v>1</v>
      </c>
      <c r="Z45" s="72">
        <f t="shared" si="34"/>
        <v>8</v>
      </c>
      <c r="AA45" s="71">
        <f t="shared" si="35"/>
        <v>9</v>
      </c>
      <c r="AB45" s="151"/>
      <c r="AC45" s="72">
        <f t="shared" si="36"/>
      </c>
      <c r="AD45" s="71">
        <f t="shared" si="37"/>
      </c>
      <c r="AE45" s="151"/>
      <c r="AF45" s="72">
        <f t="shared" si="38"/>
      </c>
      <c r="AG45" s="71">
        <f t="shared" si="39"/>
      </c>
      <c r="AH45" s="151"/>
      <c r="AI45" s="72">
        <f t="shared" si="40"/>
      </c>
      <c r="AJ45" s="71">
        <f t="shared" si="41"/>
      </c>
      <c r="AK45" s="151"/>
      <c r="AL45" s="72">
        <f t="shared" si="42"/>
      </c>
      <c r="AM45" s="71">
        <f t="shared" si="43"/>
      </c>
      <c r="AN45" s="249"/>
      <c r="AO45" s="72">
        <f t="shared" si="44"/>
      </c>
      <c r="AP45" s="71">
        <f t="shared" si="45"/>
      </c>
      <c r="AQ45" s="151"/>
      <c r="AR45" s="72">
        <f t="shared" si="46"/>
      </c>
      <c r="AS45" s="71">
        <f t="shared" si="47"/>
      </c>
      <c r="AT45" s="228">
        <f t="shared" si="48"/>
        <v>17</v>
      </c>
      <c r="AU45" s="228">
        <f t="shared" si="49"/>
      </c>
      <c r="AV45" s="153">
        <f t="shared" si="50"/>
      </c>
      <c r="AW45" s="143">
        <f t="shared" si="51"/>
        <v>8.5</v>
      </c>
      <c r="AX45" s="146"/>
      <c r="AY45" s="140">
        <v>11.5</v>
      </c>
      <c r="AZ45" s="136"/>
      <c r="BA45" s="131">
        <f t="shared" si="52"/>
        <v>0</v>
      </c>
      <c r="BB45" s="116">
        <f t="shared" si="53"/>
        <v>0</v>
      </c>
      <c r="BC45" s="116">
        <f t="shared" si="53"/>
        <v>0</v>
      </c>
      <c r="BD45" s="116">
        <f t="shared" si="53"/>
        <v>0</v>
      </c>
      <c r="BE45" s="116">
        <f t="shared" si="53"/>
        <v>0</v>
      </c>
      <c r="BF45" s="116">
        <f t="shared" si="53"/>
        <v>0</v>
      </c>
      <c r="BG45" s="132">
        <f t="shared" si="53"/>
        <v>0</v>
      </c>
      <c r="BJ45" s="222"/>
      <c r="BK45" s="222"/>
      <c r="BL45" s="222"/>
    </row>
    <row r="46" spans="1:64" ht="11.25">
      <c r="A46" s="53">
        <v>44</v>
      </c>
      <c r="B46" s="52">
        <f t="shared" si="29"/>
        <v>43</v>
      </c>
      <c r="C46" s="102" t="s">
        <v>64</v>
      </c>
      <c r="D46" s="70" t="s">
        <v>100</v>
      </c>
      <c r="E46" s="77"/>
      <c r="F46" s="69"/>
      <c r="G46" s="77"/>
      <c r="H46" s="69"/>
      <c r="I46" s="77"/>
      <c r="J46" s="69"/>
      <c r="K46" s="77"/>
      <c r="L46" s="69"/>
      <c r="M46" s="240"/>
      <c r="N46" s="240"/>
      <c r="O46" s="77"/>
      <c r="P46" s="69"/>
      <c r="Q46" s="69"/>
      <c r="R46" s="69"/>
      <c r="S46" s="149">
        <f t="shared" si="30"/>
        <v>10</v>
      </c>
      <c r="T46" s="68">
        <f t="shared" si="31"/>
        <v>0</v>
      </c>
      <c r="U46" s="75">
        <f t="shared" si="32"/>
        <v>0</v>
      </c>
      <c r="V46" s="75">
        <f t="shared" si="33"/>
        <v>0</v>
      </c>
      <c r="X46" s="118"/>
      <c r="Y46" s="151"/>
      <c r="Z46" s="72">
        <f t="shared" si="34"/>
      </c>
      <c r="AA46" s="71">
        <f t="shared" si="35"/>
      </c>
      <c r="AB46" s="151"/>
      <c r="AC46" s="72">
        <f t="shared" si="36"/>
      </c>
      <c r="AD46" s="71">
        <f t="shared" si="37"/>
      </c>
      <c r="AE46" s="151"/>
      <c r="AF46" s="72">
        <f t="shared" si="38"/>
      </c>
      <c r="AG46" s="71">
        <f t="shared" si="39"/>
      </c>
      <c r="AH46" s="151"/>
      <c r="AI46" s="72">
        <f t="shared" si="40"/>
      </c>
      <c r="AJ46" s="71">
        <f t="shared" si="41"/>
      </c>
      <c r="AK46" s="151"/>
      <c r="AL46" s="72">
        <f t="shared" si="42"/>
      </c>
      <c r="AM46" s="71">
        <f t="shared" si="43"/>
      </c>
      <c r="AN46" s="249"/>
      <c r="AO46" s="72">
        <f t="shared" si="44"/>
      </c>
      <c r="AP46" s="71">
        <f t="shared" si="45"/>
      </c>
      <c r="AQ46" s="151"/>
      <c r="AR46" s="72">
        <f t="shared" si="46"/>
      </c>
      <c r="AS46" s="71">
        <f t="shared" si="47"/>
      </c>
      <c r="AT46" s="228">
        <f t="shared" si="48"/>
        <v>0</v>
      </c>
      <c r="AU46" s="228">
        <f t="shared" si="49"/>
      </c>
      <c r="AV46" s="153">
        <f t="shared" si="50"/>
      </c>
      <c r="AW46" s="143">
        <f t="shared" si="51"/>
        <v>0</v>
      </c>
      <c r="AX46" s="146"/>
      <c r="AY46" s="140">
        <v>10</v>
      </c>
      <c r="AZ46" s="136"/>
      <c r="BA46" s="131">
        <f t="shared" si="52"/>
        <v>0</v>
      </c>
      <c r="BB46" s="116">
        <f t="shared" si="53"/>
        <v>0</v>
      </c>
      <c r="BC46" s="116">
        <f t="shared" si="53"/>
        <v>0</v>
      </c>
      <c r="BD46" s="116">
        <f t="shared" si="53"/>
        <v>0</v>
      </c>
      <c r="BE46" s="116">
        <f t="shared" si="53"/>
        <v>0</v>
      </c>
      <c r="BF46" s="116">
        <f t="shared" si="53"/>
        <v>0</v>
      </c>
      <c r="BG46" s="132">
        <f t="shared" si="53"/>
        <v>0</v>
      </c>
      <c r="BJ46" s="222"/>
      <c r="BK46" s="222"/>
      <c r="BL46" s="222"/>
    </row>
    <row r="47" spans="2:64" ht="11.25">
      <c r="B47" s="52">
        <f t="shared" si="29"/>
        <v>45</v>
      </c>
      <c r="C47" s="102" t="s">
        <v>64</v>
      </c>
      <c r="D47" s="281" t="s">
        <v>302</v>
      </c>
      <c r="E47" s="77"/>
      <c r="F47" s="69"/>
      <c r="G47" s="77"/>
      <c r="H47" s="69"/>
      <c r="I47" s="77"/>
      <c r="J47" s="69"/>
      <c r="K47" s="77"/>
      <c r="L47" s="69"/>
      <c r="M47" s="240"/>
      <c r="N47" s="240"/>
      <c r="O47" s="77"/>
      <c r="P47" s="69"/>
      <c r="Q47" s="69">
        <v>2</v>
      </c>
      <c r="R47" s="69">
        <v>5</v>
      </c>
      <c r="S47" s="149">
        <f t="shared" si="30"/>
        <v>10.25</v>
      </c>
      <c r="T47" s="68">
        <f t="shared" si="31"/>
        <v>2</v>
      </c>
      <c r="U47" s="75">
        <f t="shared" si="32"/>
        <v>2</v>
      </c>
      <c r="V47" s="75">
        <f t="shared" si="33"/>
        <v>5</v>
      </c>
      <c r="X47" s="118"/>
      <c r="Y47" s="151"/>
      <c r="Z47" s="72">
        <f t="shared" si="34"/>
      </c>
      <c r="AA47" s="71">
        <f t="shared" si="35"/>
      </c>
      <c r="AB47" s="151"/>
      <c r="AC47" s="72">
        <f t="shared" si="36"/>
      </c>
      <c r="AD47" s="71">
        <f t="shared" si="37"/>
      </c>
      <c r="AE47" s="151"/>
      <c r="AF47" s="72">
        <f t="shared" si="38"/>
      </c>
      <c r="AG47" s="71">
        <f t="shared" si="39"/>
      </c>
      <c r="AH47" s="151"/>
      <c r="AI47" s="72">
        <f t="shared" si="40"/>
      </c>
      <c r="AJ47" s="71">
        <f t="shared" si="41"/>
      </c>
      <c r="AK47" s="151"/>
      <c r="AL47" s="72">
        <f t="shared" si="42"/>
      </c>
      <c r="AM47" s="71">
        <f t="shared" si="43"/>
      </c>
      <c r="AN47" s="249"/>
      <c r="AO47" s="72">
        <f t="shared" si="44"/>
      </c>
      <c r="AP47" s="71">
        <f t="shared" si="45"/>
      </c>
      <c r="AQ47" s="151">
        <v>2</v>
      </c>
      <c r="AR47" s="72">
        <f t="shared" si="46"/>
        <v>4</v>
      </c>
      <c r="AS47" s="71">
        <f t="shared" si="47"/>
        <v>7</v>
      </c>
      <c r="AT47" s="228">
        <f t="shared" si="48"/>
        <v>11</v>
      </c>
      <c r="AU47" s="228">
        <f t="shared" si="49"/>
      </c>
      <c r="AV47" s="153">
        <f t="shared" si="50"/>
      </c>
      <c r="AW47" s="143">
        <f t="shared" si="51"/>
        <v>5.5</v>
      </c>
      <c r="AX47" s="146"/>
      <c r="AY47" s="140">
        <v>15</v>
      </c>
      <c r="AZ47" s="136"/>
      <c r="BA47" s="131">
        <f t="shared" si="52"/>
        <v>0</v>
      </c>
      <c r="BB47" s="116">
        <f t="shared" si="53"/>
        <v>0</v>
      </c>
      <c r="BC47" s="116">
        <f t="shared" si="53"/>
        <v>0</v>
      </c>
      <c r="BD47" s="116">
        <f t="shared" si="53"/>
        <v>0</v>
      </c>
      <c r="BE47" s="116">
        <f t="shared" si="53"/>
        <v>0</v>
      </c>
      <c r="BF47" s="116">
        <f t="shared" si="53"/>
        <v>0</v>
      </c>
      <c r="BG47" s="132">
        <f t="shared" si="53"/>
        <v>0</v>
      </c>
      <c r="BJ47" s="222"/>
      <c r="BK47" s="222"/>
      <c r="BL47" s="222"/>
    </row>
    <row r="48" spans="1:64" ht="11.25">
      <c r="A48" s="53">
        <v>46</v>
      </c>
      <c r="B48" s="52">
        <f t="shared" si="29"/>
        <v>45</v>
      </c>
      <c r="C48" s="92" t="s">
        <v>63</v>
      </c>
      <c r="D48" s="70" t="s">
        <v>162</v>
      </c>
      <c r="E48" s="77">
        <v>9</v>
      </c>
      <c r="F48" s="69">
        <v>9</v>
      </c>
      <c r="G48" s="77"/>
      <c r="H48" s="69"/>
      <c r="I48" s="77"/>
      <c r="J48" s="69"/>
      <c r="K48" s="77"/>
      <c r="L48" s="69"/>
      <c r="M48" s="240">
        <v>9</v>
      </c>
      <c r="N48" s="240">
        <v>8</v>
      </c>
      <c r="O48" s="77"/>
      <c r="P48" s="69"/>
      <c r="Q48" s="69"/>
      <c r="R48" s="69"/>
      <c r="S48" s="149">
        <f t="shared" si="30"/>
        <v>10.25</v>
      </c>
      <c r="T48" s="68">
        <f t="shared" si="31"/>
        <v>4</v>
      </c>
      <c r="U48" s="75">
        <f t="shared" si="32"/>
        <v>8</v>
      </c>
      <c r="V48" s="75">
        <f t="shared" si="33"/>
        <v>9</v>
      </c>
      <c r="X48" s="118"/>
      <c r="Y48" s="151">
        <v>1</v>
      </c>
      <c r="Z48" s="72">
        <f t="shared" si="34"/>
        <v>10</v>
      </c>
      <c r="AA48" s="71">
        <f t="shared" si="35"/>
        <v>10</v>
      </c>
      <c r="AB48" s="151"/>
      <c r="AC48" s="72">
        <f t="shared" si="36"/>
      </c>
      <c r="AD48" s="71">
        <f t="shared" si="37"/>
      </c>
      <c r="AE48" s="151"/>
      <c r="AF48" s="72">
        <f t="shared" si="38"/>
      </c>
      <c r="AG48" s="71">
        <f t="shared" si="39"/>
      </c>
      <c r="AH48" s="151"/>
      <c r="AI48" s="72">
        <f t="shared" si="40"/>
      </c>
      <c r="AJ48" s="71">
        <f t="shared" si="41"/>
      </c>
      <c r="AK48" s="151">
        <v>2</v>
      </c>
      <c r="AL48" s="72">
        <f t="shared" si="42"/>
        <v>11</v>
      </c>
      <c r="AM48" s="71">
        <f t="shared" si="43"/>
        <v>10</v>
      </c>
      <c r="AN48" s="249"/>
      <c r="AO48" s="72">
        <f t="shared" si="44"/>
      </c>
      <c r="AP48" s="71">
        <f t="shared" si="45"/>
      </c>
      <c r="AQ48" s="151"/>
      <c r="AR48" s="72">
        <f t="shared" si="46"/>
      </c>
      <c r="AS48" s="71">
        <f t="shared" si="47"/>
      </c>
      <c r="AT48" s="228">
        <f t="shared" si="48"/>
        <v>41</v>
      </c>
      <c r="AU48" s="228">
        <f t="shared" si="49"/>
      </c>
      <c r="AV48" s="153">
        <f t="shared" si="50"/>
      </c>
      <c r="AW48" s="143">
        <f t="shared" si="51"/>
        <v>10.25</v>
      </c>
      <c r="AX48" s="146"/>
      <c r="AY48" s="140">
        <v>15</v>
      </c>
      <c r="AZ48" s="136"/>
      <c r="BA48" s="131">
        <f t="shared" si="52"/>
        <v>0</v>
      </c>
      <c r="BB48" s="116">
        <f aca="true" t="shared" si="54" ref="BB48:BG56">IF($C48=BB$1,$BA48,0)</f>
        <v>0</v>
      </c>
      <c r="BC48" s="116">
        <f t="shared" si="54"/>
        <v>0</v>
      </c>
      <c r="BD48" s="116">
        <f t="shared" si="54"/>
        <v>0</v>
      </c>
      <c r="BE48" s="116">
        <f t="shared" si="54"/>
        <v>0</v>
      </c>
      <c r="BF48" s="116">
        <f t="shared" si="54"/>
        <v>0</v>
      </c>
      <c r="BG48" s="132">
        <f t="shared" si="54"/>
        <v>0</v>
      </c>
      <c r="BJ48" s="222"/>
      <c r="BK48" s="222"/>
      <c r="BL48" s="222"/>
    </row>
    <row r="49" spans="1:64" ht="11.25">
      <c r="A49" s="53">
        <v>47</v>
      </c>
      <c r="B49" s="52">
        <f t="shared" si="29"/>
        <v>47</v>
      </c>
      <c r="C49" s="102" t="s">
        <v>64</v>
      </c>
      <c r="D49" s="67" t="s">
        <v>67</v>
      </c>
      <c r="E49" s="77"/>
      <c r="F49" s="69"/>
      <c r="G49" s="77"/>
      <c r="H49" s="69"/>
      <c r="I49" s="77"/>
      <c r="J49" s="69"/>
      <c r="K49" s="77"/>
      <c r="L49" s="69"/>
      <c r="M49" s="240"/>
      <c r="N49" s="240"/>
      <c r="O49" s="77"/>
      <c r="P49" s="69"/>
      <c r="Q49" s="69"/>
      <c r="R49" s="69"/>
      <c r="S49" s="149">
        <f t="shared" si="30"/>
        <v>10.333333333333334</v>
      </c>
      <c r="T49" s="68">
        <f t="shared" si="31"/>
        <v>0</v>
      </c>
      <c r="U49" s="75">
        <f t="shared" si="32"/>
        <v>0</v>
      </c>
      <c r="V49" s="75">
        <f t="shared" si="33"/>
        <v>0</v>
      </c>
      <c r="X49" s="118"/>
      <c r="Y49" s="151"/>
      <c r="Z49" s="77">
        <f t="shared" si="34"/>
      </c>
      <c r="AA49" s="69">
        <f t="shared" si="35"/>
      </c>
      <c r="AB49" s="151"/>
      <c r="AC49" s="77">
        <f t="shared" si="36"/>
      </c>
      <c r="AD49" s="69">
        <f t="shared" si="37"/>
      </c>
      <c r="AE49" s="151"/>
      <c r="AF49" s="72">
        <f t="shared" si="38"/>
      </c>
      <c r="AG49" s="71">
        <f t="shared" si="39"/>
      </c>
      <c r="AH49" s="151"/>
      <c r="AI49" s="72">
        <f t="shared" si="40"/>
      </c>
      <c r="AJ49" s="71">
        <f t="shared" si="41"/>
      </c>
      <c r="AK49" s="151"/>
      <c r="AL49" s="72">
        <f t="shared" si="42"/>
      </c>
      <c r="AM49" s="71">
        <f t="shared" si="43"/>
      </c>
      <c r="AN49" s="249"/>
      <c r="AO49" s="72">
        <f t="shared" si="44"/>
      </c>
      <c r="AP49" s="71">
        <f t="shared" si="45"/>
      </c>
      <c r="AQ49" s="151"/>
      <c r="AR49" s="72">
        <f t="shared" si="46"/>
      </c>
      <c r="AS49" s="71">
        <f t="shared" si="47"/>
      </c>
      <c r="AT49" s="228">
        <f t="shared" si="48"/>
        <v>0</v>
      </c>
      <c r="AU49" s="228">
        <f t="shared" si="49"/>
      </c>
      <c r="AV49" s="153">
        <f t="shared" si="50"/>
      </c>
      <c r="AW49" s="143">
        <f t="shared" si="51"/>
        <v>0</v>
      </c>
      <c r="AX49" s="146"/>
      <c r="AY49" s="140">
        <v>10.333333333333334</v>
      </c>
      <c r="AZ49" s="136"/>
      <c r="BA49" s="131">
        <f t="shared" si="52"/>
        <v>0</v>
      </c>
      <c r="BB49" s="116">
        <f t="shared" si="54"/>
        <v>0</v>
      </c>
      <c r="BC49" s="116">
        <f t="shared" si="54"/>
        <v>0</v>
      </c>
      <c r="BD49" s="116">
        <f t="shared" si="54"/>
        <v>0</v>
      </c>
      <c r="BE49" s="116">
        <f t="shared" si="54"/>
        <v>0</v>
      </c>
      <c r="BF49" s="116">
        <f t="shared" si="54"/>
        <v>0</v>
      </c>
      <c r="BG49" s="132">
        <f t="shared" si="54"/>
        <v>0</v>
      </c>
      <c r="BJ49" s="222"/>
      <c r="BK49" s="222"/>
      <c r="BL49" s="222"/>
    </row>
    <row r="50" spans="1:64" ht="11.25">
      <c r="A50" s="53">
        <v>51</v>
      </c>
      <c r="B50" s="52">
        <f t="shared" si="29"/>
        <v>48</v>
      </c>
      <c r="C50" s="102" t="s">
        <v>64</v>
      </c>
      <c r="D50" s="67" t="s">
        <v>122</v>
      </c>
      <c r="E50" s="77"/>
      <c r="F50" s="69"/>
      <c r="G50" s="77"/>
      <c r="H50" s="69"/>
      <c r="I50" s="77"/>
      <c r="J50" s="69"/>
      <c r="K50" s="77"/>
      <c r="L50" s="69"/>
      <c r="M50" s="240"/>
      <c r="N50" s="240"/>
      <c r="O50" s="77"/>
      <c r="P50" s="69"/>
      <c r="Q50" s="69"/>
      <c r="R50" s="69"/>
      <c r="S50" s="149">
        <f t="shared" si="30"/>
        <v>11.166666666666666</v>
      </c>
      <c r="T50" s="68">
        <f t="shared" si="31"/>
        <v>0</v>
      </c>
      <c r="U50" s="75">
        <f t="shared" si="32"/>
        <v>0</v>
      </c>
      <c r="V50" s="75">
        <f t="shared" si="33"/>
        <v>0</v>
      </c>
      <c r="X50" s="118"/>
      <c r="Y50" s="151"/>
      <c r="Z50" s="77">
        <f t="shared" si="34"/>
      </c>
      <c r="AA50" s="69">
        <f t="shared" si="35"/>
      </c>
      <c r="AB50" s="151"/>
      <c r="AC50" s="77">
        <f t="shared" si="36"/>
      </c>
      <c r="AD50" s="69">
        <f t="shared" si="37"/>
      </c>
      <c r="AE50" s="151"/>
      <c r="AF50" s="72">
        <f t="shared" si="38"/>
      </c>
      <c r="AG50" s="71">
        <f t="shared" si="39"/>
      </c>
      <c r="AH50" s="151"/>
      <c r="AI50" s="72">
        <f t="shared" si="40"/>
      </c>
      <c r="AJ50" s="71">
        <f t="shared" si="41"/>
      </c>
      <c r="AK50" s="151"/>
      <c r="AL50" s="72">
        <f t="shared" si="42"/>
      </c>
      <c r="AM50" s="71">
        <f t="shared" si="43"/>
      </c>
      <c r="AN50" s="249"/>
      <c r="AO50" s="72">
        <f t="shared" si="44"/>
      </c>
      <c r="AP50" s="71">
        <f t="shared" si="45"/>
      </c>
      <c r="AQ50" s="151"/>
      <c r="AR50" s="72">
        <f t="shared" si="46"/>
      </c>
      <c r="AS50" s="71">
        <f t="shared" si="47"/>
      </c>
      <c r="AT50" s="228">
        <f t="shared" si="48"/>
        <v>0</v>
      </c>
      <c r="AU50" s="228">
        <f t="shared" si="49"/>
      </c>
      <c r="AV50" s="153">
        <f t="shared" si="50"/>
      </c>
      <c r="AW50" s="143">
        <f t="shared" si="51"/>
        <v>0</v>
      </c>
      <c r="AX50" s="146"/>
      <c r="AY50" s="140">
        <v>11.166666666666666</v>
      </c>
      <c r="AZ50" s="136"/>
      <c r="BA50" s="131">
        <f t="shared" si="52"/>
        <v>0</v>
      </c>
      <c r="BB50" s="116">
        <f t="shared" si="54"/>
        <v>0</v>
      </c>
      <c r="BC50" s="116">
        <f t="shared" si="54"/>
        <v>0</v>
      </c>
      <c r="BD50" s="116">
        <f t="shared" si="54"/>
        <v>0</v>
      </c>
      <c r="BE50" s="116">
        <f t="shared" si="54"/>
        <v>0</v>
      </c>
      <c r="BF50" s="116">
        <f t="shared" si="54"/>
        <v>0</v>
      </c>
      <c r="BG50" s="132">
        <f t="shared" si="54"/>
        <v>0</v>
      </c>
      <c r="BJ50" s="222"/>
      <c r="BK50" s="222"/>
      <c r="BL50" s="222"/>
    </row>
    <row r="51" spans="2:64" ht="11.25">
      <c r="B51" s="52">
        <f t="shared" si="29"/>
        <v>49</v>
      </c>
      <c r="C51" s="183" t="s">
        <v>125</v>
      </c>
      <c r="D51" s="67" t="s">
        <v>304</v>
      </c>
      <c r="E51" s="77"/>
      <c r="F51" s="69"/>
      <c r="G51" s="77"/>
      <c r="H51" s="69"/>
      <c r="I51" s="77"/>
      <c r="J51" s="69"/>
      <c r="K51" s="77"/>
      <c r="L51" s="69"/>
      <c r="M51" s="240"/>
      <c r="N51" s="240"/>
      <c r="O51" s="77"/>
      <c r="P51" s="69"/>
      <c r="Q51" s="69">
        <v>7</v>
      </c>
      <c r="R51" s="69">
        <v>9</v>
      </c>
      <c r="S51" s="149">
        <f t="shared" si="30"/>
        <v>11.5</v>
      </c>
      <c r="T51" s="68">
        <f t="shared" si="31"/>
        <v>2</v>
      </c>
      <c r="U51" s="75">
        <f t="shared" si="32"/>
        <v>7</v>
      </c>
      <c r="V51" s="75">
        <f t="shared" si="33"/>
        <v>9</v>
      </c>
      <c r="X51" s="118"/>
      <c r="Y51" s="151">
        <v>2</v>
      </c>
      <c r="Z51" s="77">
        <f t="shared" si="34"/>
      </c>
      <c r="AA51" s="69">
        <f t="shared" si="35"/>
      </c>
      <c r="AB51" s="151">
        <v>1</v>
      </c>
      <c r="AC51" s="77">
        <f t="shared" si="36"/>
      </c>
      <c r="AD51" s="69">
        <f t="shared" si="37"/>
      </c>
      <c r="AE51" s="151"/>
      <c r="AF51" s="72">
        <f t="shared" si="38"/>
      </c>
      <c r="AG51" s="71">
        <f t="shared" si="39"/>
      </c>
      <c r="AH51" s="151">
        <v>1</v>
      </c>
      <c r="AI51" s="72">
        <f t="shared" si="40"/>
      </c>
      <c r="AJ51" s="71">
        <f t="shared" si="41"/>
      </c>
      <c r="AK51" s="151">
        <v>2</v>
      </c>
      <c r="AL51" s="72">
        <f t="shared" si="42"/>
      </c>
      <c r="AM51" s="71">
        <f t="shared" si="43"/>
      </c>
      <c r="AN51" s="249"/>
      <c r="AO51" s="72">
        <f t="shared" si="44"/>
      </c>
      <c r="AP51" s="71">
        <f t="shared" si="45"/>
      </c>
      <c r="AQ51" s="151"/>
      <c r="AR51" s="72">
        <f t="shared" si="46"/>
        <v>7</v>
      </c>
      <c r="AS51" s="71">
        <f t="shared" si="47"/>
        <v>9</v>
      </c>
      <c r="AT51" s="228">
        <f t="shared" si="48"/>
        <v>16</v>
      </c>
      <c r="AU51" s="228">
        <f t="shared" si="49"/>
      </c>
      <c r="AV51" s="153">
        <f t="shared" si="50"/>
      </c>
      <c r="AW51" s="143">
        <f t="shared" si="51"/>
        <v>8</v>
      </c>
      <c r="AX51" s="146"/>
      <c r="AY51" s="140">
        <v>15</v>
      </c>
      <c r="AZ51" s="136"/>
      <c r="BA51" s="131">
        <f t="shared" si="52"/>
        <v>0</v>
      </c>
      <c r="BB51" s="116">
        <f t="shared" si="54"/>
        <v>0</v>
      </c>
      <c r="BC51" s="116">
        <f t="shared" si="54"/>
        <v>0</v>
      </c>
      <c r="BD51" s="116">
        <f t="shared" si="54"/>
        <v>0</v>
      </c>
      <c r="BE51" s="116">
        <f t="shared" si="54"/>
        <v>0</v>
      </c>
      <c r="BF51" s="116">
        <f t="shared" si="54"/>
        <v>0</v>
      </c>
      <c r="BG51" s="132">
        <f t="shared" si="54"/>
        <v>0</v>
      </c>
      <c r="BJ51" s="222"/>
      <c r="BK51" s="222"/>
      <c r="BL51" s="222"/>
    </row>
    <row r="52" spans="1:64" ht="11.25">
      <c r="A52" s="53">
        <v>54</v>
      </c>
      <c r="B52" s="52">
        <f t="shared" si="29"/>
        <v>50</v>
      </c>
      <c r="C52" s="183" t="s">
        <v>125</v>
      </c>
      <c r="D52" s="67" t="s">
        <v>198</v>
      </c>
      <c r="E52" s="77"/>
      <c r="F52" s="69"/>
      <c r="G52" s="77">
        <v>8</v>
      </c>
      <c r="H52" s="69">
        <v>9</v>
      </c>
      <c r="I52" s="77"/>
      <c r="J52" s="69"/>
      <c r="K52" s="77"/>
      <c r="L52" s="69"/>
      <c r="M52" s="240"/>
      <c r="N52" s="240"/>
      <c r="O52" s="77"/>
      <c r="P52" s="69"/>
      <c r="Q52" s="69"/>
      <c r="R52" s="69"/>
      <c r="S52" s="149">
        <f t="shared" si="30"/>
        <v>11.75</v>
      </c>
      <c r="T52" s="68">
        <f t="shared" si="31"/>
        <v>2</v>
      </c>
      <c r="U52" s="75">
        <f t="shared" si="32"/>
        <v>8</v>
      </c>
      <c r="V52" s="75">
        <f t="shared" si="33"/>
        <v>9</v>
      </c>
      <c r="X52" s="118"/>
      <c r="Y52" s="151"/>
      <c r="Z52" s="77">
        <f t="shared" si="34"/>
      </c>
      <c r="AA52" s="69">
        <f t="shared" si="35"/>
      </c>
      <c r="AB52" s="151"/>
      <c r="AC52" s="77">
        <f t="shared" si="36"/>
        <v>8</v>
      </c>
      <c r="AD52" s="69">
        <f t="shared" si="37"/>
        <v>9</v>
      </c>
      <c r="AE52" s="151"/>
      <c r="AF52" s="72">
        <f t="shared" si="38"/>
      </c>
      <c r="AG52" s="71">
        <f t="shared" si="39"/>
      </c>
      <c r="AH52" s="151"/>
      <c r="AI52" s="72">
        <f t="shared" si="40"/>
      </c>
      <c r="AJ52" s="71">
        <f t="shared" si="41"/>
      </c>
      <c r="AK52" s="151"/>
      <c r="AL52" s="72">
        <f t="shared" si="42"/>
      </c>
      <c r="AM52" s="71">
        <f t="shared" si="43"/>
      </c>
      <c r="AN52" s="249"/>
      <c r="AO52" s="72">
        <f t="shared" si="44"/>
      </c>
      <c r="AP52" s="71">
        <f t="shared" si="45"/>
      </c>
      <c r="AQ52" s="151"/>
      <c r="AR52" s="72">
        <f t="shared" si="46"/>
      </c>
      <c r="AS52" s="71">
        <f t="shared" si="47"/>
      </c>
      <c r="AT52" s="228">
        <f t="shared" si="48"/>
        <v>17</v>
      </c>
      <c r="AU52" s="228">
        <f t="shared" si="49"/>
      </c>
      <c r="AV52" s="153">
        <f t="shared" si="50"/>
      </c>
      <c r="AW52" s="143">
        <f t="shared" si="51"/>
        <v>8.5</v>
      </c>
      <c r="AX52" s="146"/>
      <c r="AY52" s="140">
        <v>15</v>
      </c>
      <c r="AZ52" s="136"/>
      <c r="BA52" s="131">
        <f t="shared" si="52"/>
        <v>0</v>
      </c>
      <c r="BB52" s="116">
        <f t="shared" si="54"/>
        <v>0</v>
      </c>
      <c r="BC52" s="116">
        <f t="shared" si="54"/>
        <v>0</v>
      </c>
      <c r="BD52" s="116">
        <f t="shared" si="54"/>
        <v>0</v>
      </c>
      <c r="BE52" s="116">
        <f t="shared" si="54"/>
        <v>0</v>
      </c>
      <c r="BF52" s="116">
        <f t="shared" si="54"/>
        <v>0</v>
      </c>
      <c r="BG52" s="132">
        <f t="shared" si="54"/>
        <v>0</v>
      </c>
      <c r="BJ52" s="222"/>
      <c r="BK52" s="222"/>
      <c r="BL52" s="222"/>
    </row>
    <row r="53" spans="1:64" ht="11.25">
      <c r="A53" s="53">
        <v>54</v>
      </c>
      <c r="B53" s="52">
        <f t="shared" si="29"/>
        <v>50</v>
      </c>
      <c r="C53" s="102" t="s">
        <v>64</v>
      </c>
      <c r="D53" s="67" t="s">
        <v>121</v>
      </c>
      <c r="E53" s="77"/>
      <c r="F53" s="69"/>
      <c r="G53" s="77"/>
      <c r="H53" s="69"/>
      <c r="I53" s="77"/>
      <c r="J53" s="69"/>
      <c r="K53" s="77"/>
      <c r="L53" s="69"/>
      <c r="M53" s="240"/>
      <c r="N53" s="240"/>
      <c r="O53" s="77"/>
      <c r="P53" s="69"/>
      <c r="Q53" s="69"/>
      <c r="R53" s="69"/>
      <c r="S53" s="149">
        <f t="shared" si="30"/>
        <v>11.75</v>
      </c>
      <c r="T53" s="68">
        <f t="shared" si="31"/>
        <v>0</v>
      </c>
      <c r="U53" s="75">
        <f t="shared" si="32"/>
        <v>0</v>
      </c>
      <c r="V53" s="75">
        <f t="shared" si="33"/>
        <v>0</v>
      </c>
      <c r="X53" s="118"/>
      <c r="Y53" s="151"/>
      <c r="Z53" s="77">
        <f t="shared" si="34"/>
      </c>
      <c r="AA53" s="69">
        <f t="shared" si="35"/>
      </c>
      <c r="AB53" s="151"/>
      <c r="AC53" s="77">
        <f t="shared" si="36"/>
      </c>
      <c r="AD53" s="69">
        <f t="shared" si="37"/>
      </c>
      <c r="AE53" s="151"/>
      <c r="AF53" s="72">
        <f t="shared" si="38"/>
      </c>
      <c r="AG53" s="71">
        <f t="shared" si="39"/>
      </c>
      <c r="AH53" s="151"/>
      <c r="AI53" s="72">
        <f t="shared" si="40"/>
      </c>
      <c r="AJ53" s="71">
        <f t="shared" si="41"/>
      </c>
      <c r="AK53" s="151"/>
      <c r="AL53" s="72">
        <f t="shared" si="42"/>
      </c>
      <c r="AM53" s="71">
        <f t="shared" si="43"/>
      </c>
      <c r="AN53" s="249"/>
      <c r="AO53" s="72">
        <f t="shared" si="44"/>
      </c>
      <c r="AP53" s="71">
        <f t="shared" si="45"/>
      </c>
      <c r="AQ53" s="151"/>
      <c r="AR53" s="72">
        <f t="shared" si="46"/>
      </c>
      <c r="AS53" s="71">
        <f t="shared" si="47"/>
      </c>
      <c r="AT53" s="228">
        <f t="shared" si="48"/>
        <v>0</v>
      </c>
      <c r="AU53" s="228">
        <f t="shared" si="49"/>
      </c>
      <c r="AV53" s="153">
        <f t="shared" si="50"/>
      </c>
      <c r="AW53" s="143">
        <f t="shared" si="51"/>
        <v>0</v>
      </c>
      <c r="AX53" s="146"/>
      <c r="AY53" s="140">
        <v>11.75</v>
      </c>
      <c r="AZ53" s="136"/>
      <c r="BA53" s="131">
        <f t="shared" si="52"/>
        <v>0</v>
      </c>
      <c r="BB53" s="116">
        <f t="shared" si="54"/>
        <v>0</v>
      </c>
      <c r="BC53" s="116">
        <f t="shared" si="54"/>
        <v>0</v>
      </c>
      <c r="BD53" s="116">
        <f t="shared" si="54"/>
        <v>0</v>
      </c>
      <c r="BE53" s="116">
        <f t="shared" si="54"/>
        <v>0</v>
      </c>
      <c r="BF53" s="116">
        <f t="shared" si="54"/>
        <v>0</v>
      </c>
      <c r="BG53" s="132">
        <f t="shared" si="54"/>
        <v>0</v>
      </c>
      <c r="BJ53" s="222"/>
      <c r="BK53" s="222"/>
      <c r="BL53" s="222"/>
    </row>
    <row r="54" spans="1:64" ht="11.25">
      <c r="A54" s="53">
        <v>57</v>
      </c>
      <c r="B54" s="52">
        <f t="shared" si="29"/>
        <v>52</v>
      </c>
      <c r="C54" s="97" t="s">
        <v>3</v>
      </c>
      <c r="D54" s="67" t="s">
        <v>70</v>
      </c>
      <c r="E54" s="77"/>
      <c r="F54" s="69"/>
      <c r="G54" s="77"/>
      <c r="H54" s="69"/>
      <c r="I54" s="77"/>
      <c r="J54" s="69"/>
      <c r="K54" s="77"/>
      <c r="L54" s="69"/>
      <c r="M54" s="240"/>
      <c r="N54" s="240"/>
      <c r="O54" s="77"/>
      <c r="P54" s="69"/>
      <c r="Q54" s="69"/>
      <c r="R54" s="69"/>
      <c r="S54" s="149">
        <f t="shared" si="30"/>
        <v>12.25</v>
      </c>
      <c r="T54" s="68">
        <f t="shared" si="31"/>
        <v>0</v>
      </c>
      <c r="U54" s="75">
        <f t="shared" si="32"/>
        <v>0</v>
      </c>
      <c r="V54" s="75">
        <f t="shared" si="33"/>
        <v>0</v>
      </c>
      <c r="X54" s="118"/>
      <c r="Y54" s="151"/>
      <c r="Z54" s="77">
        <f t="shared" si="34"/>
      </c>
      <c r="AA54" s="69">
        <f t="shared" si="35"/>
      </c>
      <c r="AB54" s="151"/>
      <c r="AC54" s="77">
        <f t="shared" si="36"/>
      </c>
      <c r="AD54" s="69">
        <f t="shared" si="37"/>
      </c>
      <c r="AE54" s="151"/>
      <c r="AF54" s="72">
        <f t="shared" si="38"/>
      </c>
      <c r="AG54" s="71">
        <f t="shared" si="39"/>
      </c>
      <c r="AH54" s="151"/>
      <c r="AI54" s="72">
        <f t="shared" si="40"/>
      </c>
      <c r="AJ54" s="71">
        <f t="shared" si="41"/>
      </c>
      <c r="AK54" s="151"/>
      <c r="AL54" s="72">
        <f t="shared" si="42"/>
      </c>
      <c r="AM54" s="71">
        <f t="shared" si="43"/>
      </c>
      <c r="AN54" s="249"/>
      <c r="AO54" s="72">
        <f t="shared" si="44"/>
      </c>
      <c r="AP54" s="71">
        <f t="shared" si="45"/>
      </c>
      <c r="AQ54" s="151"/>
      <c r="AR54" s="72">
        <f t="shared" si="46"/>
      </c>
      <c r="AS54" s="71">
        <f t="shared" si="47"/>
      </c>
      <c r="AT54" s="228">
        <f t="shared" si="48"/>
        <v>0</v>
      </c>
      <c r="AU54" s="228">
        <f t="shared" si="49"/>
      </c>
      <c r="AV54" s="153">
        <f t="shared" si="50"/>
      </c>
      <c r="AW54" s="143">
        <f t="shared" si="51"/>
        <v>0</v>
      </c>
      <c r="AX54" s="146"/>
      <c r="AY54" s="140">
        <v>12.25</v>
      </c>
      <c r="AZ54" s="136"/>
      <c r="BA54" s="131">
        <f t="shared" si="52"/>
        <v>0</v>
      </c>
      <c r="BB54" s="116">
        <f t="shared" si="54"/>
        <v>0</v>
      </c>
      <c r="BC54" s="116">
        <f t="shared" si="54"/>
        <v>0</v>
      </c>
      <c r="BD54" s="116">
        <f t="shared" si="54"/>
        <v>0</v>
      </c>
      <c r="BE54" s="116">
        <f t="shared" si="54"/>
        <v>0</v>
      </c>
      <c r="BF54" s="116">
        <f t="shared" si="54"/>
        <v>0</v>
      </c>
      <c r="BG54" s="132">
        <f t="shared" si="54"/>
        <v>0</v>
      </c>
      <c r="BJ54" s="222"/>
      <c r="BK54" s="222"/>
      <c r="BL54" s="222"/>
    </row>
    <row r="55" spans="1:64" ht="11.25">
      <c r="A55" s="53">
        <v>58</v>
      </c>
      <c r="B55" s="52">
        <f t="shared" si="29"/>
        <v>53</v>
      </c>
      <c r="C55" s="102" t="s">
        <v>64</v>
      </c>
      <c r="D55" s="67" t="s">
        <v>66</v>
      </c>
      <c r="E55" s="77"/>
      <c r="F55" s="69"/>
      <c r="G55" s="77"/>
      <c r="H55" s="69"/>
      <c r="I55" s="77"/>
      <c r="J55" s="69"/>
      <c r="K55" s="77"/>
      <c r="L55" s="69"/>
      <c r="M55" s="240"/>
      <c r="N55" s="240"/>
      <c r="O55" s="77"/>
      <c r="P55" s="69"/>
      <c r="Q55" s="69"/>
      <c r="R55" s="69"/>
      <c r="S55" s="149">
        <f t="shared" si="30"/>
        <v>12.5</v>
      </c>
      <c r="T55" s="68">
        <f t="shared" si="31"/>
        <v>0</v>
      </c>
      <c r="U55" s="75">
        <f t="shared" si="32"/>
        <v>0</v>
      </c>
      <c r="V55" s="75">
        <f t="shared" si="33"/>
        <v>0</v>
      </c>
      <c r="X55" s="118"/>
      <c r="Y55" s="151"/>
      <c r="Z55" s="77">
        <f t="shared" si="34"/>
      </c>
      <c r="AA55" s="69">
        <f t="shared" si="35"/>
      </c>
      <c r="AB55" s="151"/>
      <c r="AC55" s="77">
        <f t="shared" si="36"/>
      </c>
      <c r="AD55" s="69">
        <f t="shared" si="37"/>
      </c>
      <c r="AE55" s="151"/>
      <c r="AF55" s="72">
        <f t="shared" si="38"/>
      </c>
      <c r="AG55" s="71">
        <f t="shared" si="39"/>
      </c>
      <c r="AH55" s="151"/>
      <c r="AI55" s="72">
        <f t="shared" si="40"/>
      </c>
      <c r="AJ55" s="71">
        <f t="shared" si="41"/>
      </c>
      <c r="AK55" s="151"/>
      <c r="AL55" s="72">
        <f t="shared" si="42"/>
      </c>
      <c r="AM55" s="71">
        <f t="shared" si="43"/>
      </c>
      <c r="AN55" s="249"/>
      <c r="AO55" s="72">
        <f t="shared" si="44"/>
      </c>
      <c r="AP55" s="71">
        <f t="shared" si="45"/>
      </c>
      <c r="AQ55" s="151"/>
      <c r="AR55" s="72">
        <f t="shared" si="46"/>
      </c>
      <c r="AS55" s="71">
        <f t="shared" si="47"/>
      </c>
      <c r="AT55" s="228">
        <f t="shared" si="48"/>
        <v>0</v>
      </c>
      <c r="AU55" s="228">
        <f t="shared" si="49"/>
      </c>
      <c r="AV55" s="153">
        <f t="shared" si="50"/>
      </c>
      <c r="AW55" s="143">
        <f t="shared" si="51"/>
        <v>0</v>
      </c>
      <c r="AX55" s="146"/>
      <c r="AY55" s="140">
        <v>12.5</v>
      </c>
      <c r="AZ55" s="136"/>
      <c r="BA55" s="131">
        <f t="shared" si="52"/>
        <v>0</v>
      </c>
      <c r="BB55" s="116">
        <f t="shared" si="54"/>
        <v>0</v>
      </c>
      <c r="BC55" s="116">
        <f t="shared" si="54"/>
        <v>0</v>
      </c>
      <c r="BD55" s="116">
        <f t="shared" si="54"/>
        <v>0</v>
      </c>
      <c r="BE55" s="116">
        <f t="shared" si="54"/>
        <v>0</v>
      </c>
      <c r="BF55" s="116">
        <f t="shared" si="54"/>
        <v>0</v>
      </c>
      <c r="BG55" s="132">
        <f t="shared" si="54"/>
        <v>0</v>
      </c>
      <c r="BJ55" s="222"/>
      <c r="BK55" s="222"/>
      <c r="BL55" s="222"/>
    </row>
    <row r="56" spans="1:64" ht="11.25">
      <c r="A56" s="53">
        <v>59</v>
      </c>
      <c r="B56" s="52">
        <f t="shared" si="29"/>
        <v>54</v>
      </c>
      <c r="C56" s="102" t="s">
        <v>64</v>
      </c>
      <c r="D56" s="67" t="s">
        <v>84</v>
      </c>
      <c r="E56" s="77"/>
      <c r="F56" s="69"/>
      <c r="G56" s="77"/>
      <c r="H56" s="69"/>
      <c r="I56" s="77"/>
      <c r="J56" s="69"/>
      <c r="K56" s="77"/>
      <c r="L56" s="69"/>
      <c r="M56" s="240"/>
      <c r="N56" s="240"/>
      <c r="O56" s="77"/>
      <c r="P56" s="69"/>
      <c r="Q56" s="69"/>
      <c r="R56" s="69"/>
      <c r="S56" s="149">
        <f t="shared" si="30"/>
        <v>12.75</v>
      </c>
      <c r="T56" s="68">
        <f t="shared" si="31"/>
        <v>0</v>
      </c>
      <c r="U56" s="75">
        <f t="shared" si="32"/>
        <v>0</v>
      </c>
      <c r="V56" s="75">
        <f t="shared" si="33"/>
        <v>0</v>
      </c>
      <c r="X56" s="118"/>
      <c r="Y56" s="151"/>
      <c r="Z56" s="77">
        <f t="shared" si="34"/>
      </c>
      <c r="AA56" s="69">
        <f t="shared" si="35"/>
      </c>
      <c r="AB56" s="151"/>
      <c r="AC56" s="77">
        <f t="shared" si="36"/>
      </c>
      <c r="AD56" s="69">
        <f t="shared" si="37"/>
      </c>
      <c r="AE56" s="151"/>
      <c r="AF56" s="72">
        <f t="shared" si="38"/>
      </c>
      <c r="AG56" s="71">
        <f t="shared" si="39"/>
      </c>
      <c r="AH56" s="151"/>
      <c r="AI56" s="72">
        <f t="shared" si="40"/>
      </c>
      <c r="AJ56" s="71">
        <f t="shared" si="41"/>
      </c>
      <c r="AK56" s="151"/>
      <c r="AL56" s="72">
        <f t="shared" si="42"/>
      </c>
      <c r="AM56" s="71">
        <f t="shared" si="43"/>
      </c>
      <c r="AN56" s="249"/>
      <c r="AO56" s="72">
        <f t="shared" si="44"/>
      </c>
      <c r="AP56" s="71">
        <f t="shared" si="45"/>
      </c>
      <c r="AQ56" s="151"/>
      <c r="AR56" s="72">
        <f t="shared" si="46"/>
      </c>
      <c r="AS56" s="71">
        <f t="shared" si="47"/>
      </c>
      <c r="AT56" s="228">
        <f t="shared" si="48"/>
        <v>0</v>
      </c>
      <c r="AU56" s="228">
        <f t="shared" si="49"/>
      </c>
      <c r="AV56" s="153">
        <f t="shared" si="50"/>
      </c>
      <c r="AW56" s="143">
        <f t="shared" si="51"/>
        <v>0</v>
      </c>
      <c r="AX56" s="146"/>
      <c r="AY56" s="140">
        <v>12.75</v>
      </c>
      <c r="AZ56" s="136"/>
      <c r="BA56" s="131">
        <f t="shared" si="52"/>
        <v>0</v>
      </c>
      <c r="BB56" s="116">
        <f t="shared" si="54"/>
        <v>0</v>
      </c>
      <c r="BC56" s="116">
        <f t="shared" si="54"/>
        <v>0</v>
      </c>
      <c r="BD56" s="116">
        <f t="shared" si="54"/>
        <v>0</v>
      </c>
      <c r="BE56" s="116">
        <f t="shared" si="54"/>
        <v>0</v>
      </c>
      <c r="BF56" s="116">
        <f t="shared" si="54"/>
        <v>0</v>
      </c>
      <c r="BG56" s="132">
        <f t="shared" si="54"/>
        <v>0</v>
      </c>
      <c r="BJ56" s="222"/>
      <c r="BK56" s="222"/>
      <c r="BL56" s="222"/>
    </row>
    <row r="57" spans="2:43" ht="11.25">
      <c r="B57" s="46" t="s">
        <v>42</v>
      </c>
      <c r="C57" s="54">
        <f>COUNTA(B3:B56)</f>
        <v>54</v>
      </c>
      <c r="E57" s="46">
        <f>COUNTA(E3:E56)</f>
        <v>20</v>
      </c>
      <c r="G57" s="46">
        <f>COUNTA(G3:G56)</f>
        <v>21</v>
      </c>
      <c r="I57" s="46">
        <f>COUNTA(I3:I56)</f>
        <v>17</v>
      </c>
      <c r="K57" s="46">
        <f>COUNTA(K3:K56)</f>
        <v>23</v>
      </c>
      <c r="M57" s="46">
        <f>COUNTA(M3:M56)</f>
        <v>17</v>
      </c>
      <c r="O57" s="46">
        <f>COUNTA(O3:O56)</f>
        <v>12</v>
      </c>
      <c r="Q57" s="46">
        <f>COUNTA(Q3:Q56)</f>
        <v>24</v>
      </c>
      <c r="X57" s="73">
        <v>1</v>
      </c>
      <c r="Y57" s="73">
        <f>COUNTA(E3:E56)-SUM(Y58:Y59)</f>
        <v>5</v>
      </c>
      <c r="AB57" s="73">
        <f>COUNTA(G3:G56)-SUM(AB58:AB59)</f>
        <v>5</v>
      </c>
      <c r="AE57" s="73">
        <f>COUNTA(H3:H56)-SUM(AE58:AE59)</f>
        <v>4</v>
      </c>
      <c r="AH57" s="73">
        <f>COUNTA(K3:K56)-SUM(AH58:AH59)</f>
        <v>8</v>
      </c>
      <c r="AK57" s="73">
        <f>COUNTA(M3:M56)-SUM(AK58:AK59)</f>
        <v>-1</v>
      </c>
      <c r="AN57" s="73">
        <f>COUNTA(O3:O56)-SUM(AN58:AN59)</f>
        <v>0</v>
      </c>
      <c r="AO57" s="73"/>
      <c r="AP57" s="73"/>
      <c r="AQ57" s="73">
        <f>COUNTA(Q3:Q56)-SUM(AQ58:AQ59)</f>
        <v>7</v>
      </c>
    </row>
    <row r="58" spans="24:43" ht="11.25">
      <c r="X58" s="73">
        <v>2</v>
      </c>
      <c r="Y58" s="73">
        <f>COUNTIF(Y3:Y56,1)</f>
        <v>7</v>
      </c>
      <c r="AB58" s="73">
        <f>COUNTIF(AB3:AB56,1)</f>
        <v>10</v>
      </c>
      <c r="AE58" s="73">
        <f>COUNTIF(AE3:AE56,1)</f>
        <v>8</v>
      </c>
      <c r="AH58" s="73">
        <f>COUNTIF(AH3:AH56,1)</f>
        <v>8</v>
      </c>
      <c r="AK58" s="73">
        <f>COUNTIF(AK3:AK56,1)</f>
        <v>9</v>
      </c>
      <c r="AN58" s="73">
        <f>COUNTIF(AN3:AN56,1)</f>
        <v>6</v>
      </c>
      <c r="AO58" s="73"/>
      <c r="AP58" s="73"/>
      <c r="AQ58" s="73">
        <f>COUNTIF(AQ3:AQ56,1)</f>
        <v>8</v>
      </c>
    </row>
    <row r="59" spans="2:43" ht="11.25">
      <c r="B59" s="54" t="s">
        <v>59</v>
      </c>
      <c r="X59" s="73">
        <v>3</v>
      </c>
      <c r="Y59" s="73">
        <f>COUNTIF(Y3:Y56,2)</f>
        <v>8</v>
      </c>
      <c r="AB59" s="73">
        <f>COUNTIF(AB3:AB56,2)</f>
        <v>6</v>
      </c>
      <c r="AE59" s="73">
        <f>COUNTIF(AE3:AE56,2)</f>
        <v>9</v>
      </c>
      <c r="AH59" s="73">
        <f>COUNTIF(AH3:AH56,2)</f>
        <v>7</v>
      </c>
      <c r="AK59" s="73">
        <f>COUNTIF(AK3:AK56,2)</f>
        <v>9</v>
      </c>
      <c r="AN59" s="73">
        <f>COUNTIF(AN3:AN56,2)</f>
        <v>6</v>
      </c>
      <c r="AO59" s="73"/>
      <c r="AP59" s="73"/>
      <c r="AQ59" s="73">
        <f>COUNTIF(AQ3:AQ56,2)</f>
        <v>9</v>
      </c>
    </row>
    <row r="60" ht="11.25">
      <c r="B60" s="54" t="s">
        <v>88</v>
      </c>
    </row>
  </sheetData>
  <autoFilter ref="C1:D60"/>
  <mergeCells count="1">
    <mergeCell ref="Q2:R2"/>
  </mergeCells>
  <conditionalFormatting sqref="BN11:BO19 AR3:AS56 AO3:AP56 AL3:AM56 Z3:AA56 BJ3:BL56 AC3:AD56 AF3:AG56 AI3:AJ56 E3:R56">
    <cfRule type="cellIs" priority="1" dxfId="0" operator="equal" stopIfTrue="1">
      <formula>1</formula>
    </cfRule>
  </conditionalFormatting>
  <conditionalFormatting sqref="T3:T56">
    <cfRule type="cellIs" priority="2" dxfId="2" operator="greaterThanOrEqual" stopIfTrue="1">
      <formula>14</formula>
    </cfRule>
    <cfRule type="cellIs" priority="3" dxfId="3" operator="greaterThanOrEqual" stopIfTrue="1">
      <formula>8</formula>
    </cfRule>
  </conditionalFormatting>
  <printOptions/>
  <pageMargins left="0.39" right="0.17" top="1" bottom="1" header="0.5" footer="0.5"/>
  <pageSetup horizontalDpi="600" verticalDpi="600" orientation="portrait" paperSize="9" r:id="rId1"/>
  <colBreaks count="1" manualBreakCount="1">
    <brk id="23"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N24"/>
  <sheetViews>
    <sheetView zoomScale="50" zoomScaleNormal="50" workbookViewId="0" topLeftCell="A1">
      <selection activeCell="O14" sqref="O14"/>
    </sheetView>
  </sheetViews>
  <sheetFormatPr defaultColWidth="9.140625" defaultRowHeight="12.75"/>
  <cols>
    <col min="1" max="1" width="2.140625" style="160" customWidth="1"/>
    <col min="2" max="2" width="18.421875" style="59" bestFit="1" customWidth="1"/>
    <col min="3" max="3" width="12.7109375" style="59" customWidth="1"/>
    <col min="4" max="6" width="12.7109375" style="60" customWidth="1"/>
    <col min="7" max="12" width="12.7109375" style="59" customWidth="1"/>
    <col min="13" max="13" width="1.7109375" style="0" customWidth="1"/>
  </cols>
  <sheetData>
    <row r="1" spans="1:13" ht="18">
      <c r="A1" s="158"/>
      <c r="B1" s="155" t="s">
        <v>19</v>
      </c>
      <c r="C1" s="55" t="s">
        <v>43</v>
      </c>
      <c r="D1" s="56"/>
      <c r="E1" s="56"/>
      <c r="F1" s="56"/>
      <c r="G1" s="56"/>
      <c r="H1" s="56"/>
      <c r="I1" s="56"/>
      <c r="J1" s="56"/>
      <c r="K1" s="56"/>
      <c r="L1" s="158"/>
      <c r="M1" s="158"/>
    </row>
    <row r="2" spans="1:13" ht="29.25" customHeight="1">
      <c r="A2" s="158"/>
      <c r="B2" s="159" t="s">
        <v>133</v>
      </c>
      <c r="C2" s="169">
        <v>3</v>
      </c>
      <c r="D2" s="169">
        <v>1</v>
      </c>
      <c r="E2" s="169">
        <v>2</v>
      </c>
      <c r="F2" s="169">
        <v>1</v>
      </c>
      <c r="G2" s="169">
        <v>3</v>
      </c>
      <c r="H2" s="169">
        <v>2</v>
      </c>
      <c r="I2" s="169">
        <v>1</v>
      </c>
      <c r="J2" s="169">
        <v>2</v>
      </c>
      <c r="K2" s="169">
        <v>3</v>
      </c>
      <c r="L2" s="169">
        <v>2</v>
      </c>
      <c r="M2" s="158"/>
    </row>
    <row r="3" spans="1:13" ht="29.25" customHeight="1">
      <c r="A3" s="158"/>
      <c r="B3" s="159" t="s">
        <v>134</v>
      </c>
      <c r="C3" s="169">
        <v>2</v>
      </c>
      <c r="D3" s="169">
        <v>3</v>
      </c>
      <c r="E3" s="169">
        <v>1</v>
      </c>
      <c r="F3" s="169">
        <v>2</v>
      </c>
      <c r="G3" s="169">
        <v>1</v>
      </c>
      <c r="H3" s="169">
        <v>3</v>
      </c>
      <c r="I3" s="169">
        <v>3</v>
      </c>
      <c r="J3" s="169">
        <v>1</v>
      </c>
      <c r="K3" s="169">
        <v>2</v>
      </c>
      <c r="L3" s="169">
        <v>3</v>
      </c>
      <c r="M3" s="158"/>
    </row>
    <row r="4" spans="1:13" ht="29.25" customHeight="1">
      <c r="A4" s="158"/>
      <c r="B4" s="159" t="s">
        <v>135</v>
      </c>
      <c r="C4" s="169">
        <v>1</v>
      </c>
      <c r="D4" s="169">
        <v>2</v>
      </c>
      <c r="E4" s="169">
        <v>3</v>
      </c>
      <c r="F4" s="169">
        <v>3</v>
      </c>
      <c r="G4" s="169">
        <v>2</v>
      </c>
      <c r="H4" s="169">
        <v>1</v>
      </c>
      <c r="I4" s="169">
        <v>2</v>
      </c>
      <c r="J4" s="169">
        <v>3</v>
      </c>
      <c r="K4" s="169">
        <v>1</v>
      </c>
      <c r="L4" s="169">
        <v>1</v>
      </c>
      <c r="M4" s="158"/>
    </row>
    <row r="5" spans="1:13" ht="9.75" customHeight="1">
      <c r="A5" s="158"/>
      <c r="B5" s="154"/>
      <c r="C5" s="155"/>
      <c r="D5" s="155"/>
      <c r="E5" s="155"/>
      <c r="F5" s="155"/>
      <c r="G5" s="155"/>
      <c r="H5" s="155"/>
      <c r="I5" s="155"/>
      <c r="J5" s="155"/>
      <c r="K5" s="155"/>
      <c r="L5" s="155"/>
      <c r="M5" s="158"/>
    </row>
    <row r="6" spans="1:13" ht="33" customHeight="1">
      <c r="A6" s="158"/>
      <c r="B6" s="156" t="s">
        <v>20</v>
      </c>
      <c r="C6" s="170">
        <v>40102</v>
      </c>
      <c r="D6" s="170">
        <v>40123</v>
      </c>
      <c r="E6" s="170">
        <v>40151</v>
      </c>
      <c r="F6" s="170">
        <v>40193</v>
      </c>
      <c r="G6" s="170">
        <v>40221</v>
      </c>
      <c r="H6" s="170">
        <v>40242</v>
      </c>
      <c r="I6" s="170">
        <v>40270</v>
      </c>
      <c r="J6" s="170">
        <v>40305</v>
      </c>
      <c r="K6" s="170">
        <v>40333</v>
      </c>
      <c r="L6" s="170">
        <v>40340</v>
      </c>
      <c r="M6" s="158"/>
    </row>
    <row r="7" spans="1:13" ht="24" customHeight="1">
      <c r="A7" s="158"/>
      <c r="B7" s="156" t="s">
        <v>132</v>
      </c>
      <c r="C7" s="171">
        <v>1</v>
      </c>
      <c r="D7" s="171">
        <v>2</v>
      </c>
      <c r="E7" s="171">
        <v>3</v>
      </c>
      <c r="F7" s="171">
        <v>4</v>
      </c>
      <c r="G7" s="171">
        <v>5</v>
      </c>
      <c r="H7" s="171">
        <v>6</v>
      </c>
      <c r="I7" s="171">
        <v>7</v>
      </c>
      <c r="J7" s="171">
        <v>8</v>
      </c>
      <c r="K7" s="171">
        <v>9</v>
      </c>
      <c r="L7" s="171">
        <v>10</v>
      </c>
      <c r="M7" s="158"/>
    </row>
    <row r="8" spans="1:14" s="59" customFormat="1" ht="33" customHeight="1">
      <c r="A8" s="58"/>
      <c r="B8" s="157" t="s">
        <v>44</v>
      </c>
      <c r="C8" s="89" t="s">
        <v>124</v>
      </c>
      <c r="D8" s="89" t="s">
        <v>34</v>
      </c>
      <c r="E8" s="89" t="s">
        <v>3</v>
      </c>
      <c r="F8" s="89" t="s">
        <v>5</v>
      </c>
      <c r="G8" s="89" t="s">
        <v>125</v>
      </c>
      <c r="H8" s="89" t="s">
        <v>55</v>
      </c>
      <c r="I8" s="89" t="s">
        <v>34</v>
      </c>
      <c r="J8" s="89" t="s">
        <v>63</v>
      </c>
      <c r="K8" s="89" t="s">
        <v>126</v>
      </c>
      <c r="L8" s="89" t="s">
        <v>55</v>
      </c>
      <c r="M8" s="58"/>
      <c r="N8"/>
    </row>
    <row r="9" spans="1:13" ht="9.75" customHeight="1">
      <c r="A9" s="158"/>
      <c r="B9" s="154"/>
      <c r="C9" s="155"/>
      <c r="D9" s="155"/>
      <c r="E9" s="155"/>
      <c r="F9" s="155"/>
      <c r="G9" s="155"/>
      <c r="H9" s="155"/>
      <c r="I9" s="155"/>
      <c r="J9" s="155"/>
      <c r="K9" s="155"/>
      <c r="L9" s="155"/>
      <c r="M9" s="158"/>
    </row>
    <row r="10" spans="1:13" ht="34.5" customHeight="1">
      <c r="A10" s="158"/>
      <c r="B10" s="85" t="s">
        <v>124</v>
      </c>
      <c r="C10" s="169" t="s">
        <v>11</v>
      </c>
      <c r="D10" s="169" t="s">
        <v>12</v>
      </c>
      <c r="E10" s="169" t="s">
        <v>13</v>
      </c>
      <c r="F10" s="169" t="s">
        <v>14</v>
      </c>
      <c r="G10" s="169" t="s">
        <v>15</v>
      </c>
      <c r="H10" s="172" t="s">
        <v>92</v>
      </c>
      <c r="I10" s="169" t="s">
        <v>61</v>
      </c>
      <c r="J10" s="169" t="s">
        <v>62</v>
      </c>
      <c r="K10" s="169" t="s">
        <v>85</v>
      </c>
      <c r="L10" s="169" t="s">
        <v>86</v>
      </c>
      <c r="M10" s="158"/>
    </row>
    <row r="11" spans="1:13" ht="34.5" customHeight="1">
      <c r="A11" s="158"/>
      <c r="B11" s="87" t="s">
        <v>55</v>
      </c>
      <c r="C11" s="169" t="s">
        <v>12</v>
      </c>
      <c r="D11" s="169" t="s">
        <v>13</v>
      </c>
      <c r="E11" s="169" t="s">
        <v>14</v>
      </c>
      <c r="F11" s="169" t="s">
        <v>15</v>
      </c>
      <c r="G11" s="172" t="s">
        <v>92</v>
      </c>
      <c r="H11" s="169" t="s">
        <v>61</v>
      </c>
      <c r="I11" s="169" t="s">
        <v>62</v>
      </c>
      <c r="J11" s="169" t="s">
        <v>85</v>
      </c>
      <c r="K11" s="169" t="s">
        <v>86</v>
      </c>
      <c r="L11" s="169" t="s">
        <v>102</v>
      </c>
      <c r="M11" s="158"/>
    </row>
    <row r="12" spans="1:13" ht="34.5" customHeight="1">
      <c r="A12" s="158"/>
      <c r="B12" s="88" t="s">
        <v>5</v>
      </c>
      <c r="C12" s="169" t="s">
        <v>13</v>
      </c>
      <c r="D12" s="169" t="s">
        <v>14</v>
      </c>
      <c r="E12" s="169" t="s">
        <v>15</v>
      </c>
      <c r="F12" s="172" t="s">
        <v>92</v>
      </c>
      <c r="G12" s="169" t="s">
        <v>61</v>
      </c>
      <c r="H12" s="169" t="s">
        <v>62</v>
      </c>
      <c r="I12" s="169" t="s">
        <v>85</v>
      </c>
      <c r="J12" s="169" t="s">
        <v>86</v>
      </c>
      <c r="K12" s="169" t="s">
        <v>102</v>
      </c>
      <c r="L12" s="169" t="s">
        <v>195</v>
      </c>
      <c r="M12" s="158"/>
    </row>
    <row r="13" spans="1:13" ht="34.5" customHeight="1">
      <c r="A13" s="158"/>
      <c r="B13" s="86" t="s">
        <v>34</v>
      </c>
      <c r="C13" s="169" t="s">
        <v>14</v>
      </c>
      <c r="D13" s="169" t="s">
        <v>15</v>
      </c>
      <c r="E13" s="172" t="s">
        <v>92</v>
      </c>
      <c r="F13" s="169" t="s">
        <v>61</v>
      </c>
      <c r="G13" s="169" t="s">
        <v>62</v>
      </c>
      <c r="H13" s="169" t="s">
        <v>85</v>
      </c>
      <c r="I13" s="169" t="s">
        <v>86</v>
      </c>
      <c r="J13" s="169" t="s">
        <v>102</v>
      </c>
      <c r="K13" s="169" t="s">
        <v>195</v>
      </c>
      <c r="L13" s="169" t="s">
        <v>12</v>
      </c>
      <c r="M13" s="158"/>
    </row>
    <row r="14" spans="1:13" ht="34.5" customHeight="1">
      <c r="A14" s="158"/>
      <c r="B14" s="106" t="s">
        <v>138</v>
      </c>
      <c r="C14" s="169" t="s">
        <v>15</v>
      </c>
      <c r="D14" s="172" t="s">
        <v>92</v>
      </c>
      <c r="E14" s="169" t="s">
        <v>61</v>
      </c>
      <c r="F14" s="169" t="s">
        <v>62</v>
      </c>
      <c r="G14" s="169" t="s">
        <v>85</v>
      </c>
      <c r="H14" s="169" t="s">
        <v>86</v>
      </c>
      <c r="I14" s="169" t="s">
        <v>102</v>
      </c>
      <c r="J14" s="169" t="s">
        <v>195</v>
      </c>
      <c r="K14" s="169" t="s">
        <v>12</v>
      </c>
      <c r="L14" s="169" t="s">
        <v>13</v>
      </c>
      <c r="M14" s="158"/>
    </row>
    <row r="15" spans="1:13" ht="34.5" customHeight="1">
      <c r="A15" s="158"/>
      <c r="B15" s="96" t="s">
        <v>3</v>
      </c>
      <c r="C15" s="172" t="s">
        <v>92</v>
      </c>
      <c r="D15" s="169" t="s">
        <v>61</v>
      </c>
      <c r="E15" s="169" t="s">
        <v>62</v>
      </c>
      <c r="F15" s="169" t="s">
        <v>85</v>
      </c>
      <c r="G15" s="169" t="s">
        <v>86</v>
      </c>
      <c r="H15" s="169" t="s">
        <v>102</v>
      </c>
      <c r="I15" s="169" t="s">
        <v>195</v>
      </c>
      <c r="J15" s="169" t="s">
        <v>12</v>
      </c>
      <c r="K15" s="169" t="s">
        <v>13</v>
      </c>
      <c r="L15" s="169" t="s">
        <v>14</v>
      </c>
      <c r="M15" s="158"/>
    </row>
    <row r="16" spans="1:13" ht="34.5" customHeight="1">
      <c r="A16" s="158"/>
      <c r="B16" s="93" t="s">
        <v>63</v>
      </c>
      <c r="C16" s="169" t="s">
        <v>61</v>
      </c>
      <c r="D16" s="169" t="s">
        <v>62</v>
      </c>
      <c r="E16" s="169" t="s">
        <v>85</v>
      </c>
      <c r="F16" s="169" t="s">
        <v>86</v>
      </c>
      <c r="G16" s="169" t="s">
        <v>102</v>
      </c>
      <c r="H16" s="169" t="s">
        <v>195</v>
      </c>
      <c r="I16" s="169" t="s">
        <v>12</v>
      </c>
      <c r="J16" s="169" t="s">
        <v>13</v>
      </c>
      <c r="K16" s="169" t="s">
        <v>14</v>
      </c>
      <c r="L16" s="169" t="s">
        <v>15</v>
      </c>
      <c r="M16" s="158"/>
    </row>
    <row r="17" spans="1:13" ht="34.5" customHeight="1">
      <c r="A17" s="158"/>
      <c r="B17" s="89" t="s">
        <v>126</v>
      </c>
      <c r="C17" s="169" t="s">
        <v>62</v>
      </c>
      <c r="D17" s="169" t="s">
        <v>85</v>
      </c>
      <c r="E17" s="169" t="s">
        <v>86</v>
      </c>
      <c r="F17" s="169" t="s">
        <v>102</v>
      </c>
      <c r="G17" s="169" t="s">
        <v>195</v>
      </c>
      <c r="H17" s="169" t="s">
        <v>12</v>
      </c>
      <c r="I17" s="169" t="s">
        <v>13</v>
      </c>
      <c r="J17" s="169" t="s">
        <v>14</v>
      </c>
      <c r="K17" s="169" t="s">
        <v>15</v>
      </c>
      <c r="L17" s="172" t="s">
        <v>92</v>
      </c>
      <c r="M17" s="158"/>
    </row>
    <row r="18" spans="1:13" ht="34.5" customHeight="1">
      <c r="A18" s="158"/>
      <c r="B18" s="163" t="s">
        <v>125</v>
      </c>
      <c r="C18" s="169" t="s">
        <v>85</v>
      </c>
      <c r="D18" s="169" t="s">
        <v>86</v>
      </c>
      <c r="E18" s="169" t="s">
        <v>102</v>
      </c>
      <c r="F18" s="169" t="s">
        <v>195</v>
      </c>
      <c r="G18" s="169" t="s">
        <v>12</v>
      </c>
      <c r="H18" s="169" t="s">
        <v>13</v>
      </c>
      <c r="I18" s="169" t="s">
        <v>14</v>
      </c>
      <c r="J18" s="169" t="s">
        <v>15</v>
      </c>
      <c r="K18" s="172" t="s">
        <v>92</v>
      </c>
      <c r="L18" s="169" t="s">
        <v>61</v>
      </c>
      <c r="M18" s="158"/>
    </row>
    <row r="19" spans="1:13" ht="9.75" customHeight="1">
      <c r="A19" s="158"/>
      <c r="B19" s="158"/>
      <c r="C19" s="158"/>
      <c r="D19" s="158"/>
      <c r="E19" s="158"/>
      <c r="F19" s="158"/>
      <c r="G19" s="158"/>
      <c r="H19" s="158"/>
      <c r="I19" s="158"/>
      <c r="J19" s="158"/>
      <c r="K19" s="158"/>
      <c r="L19" s="158"/>
      <c r="M19" s="158"/>
    </row>
    <row r="20" spans="1:13" ht="34.5" customHeight="1">
      <c r="A20" s="158"/>
      <c r="B20" s="106" t="s">
        <v>69</v>
      </c>
      <c r="C20" s="169" t="s">
        <v>86</v>
      </c>
      <c r="D20" s="169" t="s">
        <v>102</v>
      </c>
      <c r="E20" s="169" t="s">
        <v>11</v>
      </c>
      <c r="F20" s="169" t="s">
        <v>12</v>
      </c>
      <c r="G20" s="169" t="s">
        <v>13</v>
      </c>
      <c r="H20" s="169" t="s">
        <v>14</v>
      </c>
      <c r="I20" s="169" t="s">
        <v>15</v>
      </c>
      <c r="J20" s="172" t="s">
        <v>92</v>
      </c>
      <c r="K20" s="169" t="s">
        <v>61</v>
      </c>
      <c r="L20" s="169" t="s">
        <v>62</v>
      </c>
      <c r="M20" s="158"/>
    </row>
    <row r="21" spans="1:13" ht="34.5" customHeight="1">
      <c r="A21" s="158"/>
      <c r="B21" s="106" t="s">
        <v>69</v>
      </c>
      <c r="C21" s="169" t="s">
        <v>102</v>
      </c>
      <c r="D21" s="169" t="s">
        <v>11</v>
      </c>
      <c r="E21" s="169" t="s">
        <v>12</v>
      </c>
      <c r="F21" s="169" t="s">
        <v>13</v>
      </c>
      <c r="G21" s="169" t="s">
        <v>14</v>
      </c>
      <c r="H21" s="169" t="s">
        <v>15</v>
      </c>
      <c r="I21" s="172" t="s">
        <v>92</v>
      </c>
      <c r="J21" s="169" t="s">
        <v>61</v>
      </c>
      <c r="K21" s="169" t="s">
        <v>62</v>
      </c>
      <c r="L21" s="169" t="s">
        <v>85</v>
      </c>
      <c r="M21" s="158"/>
    </row>
    <row r="22" spans="1:13" ht="9.75" customHeight="1">
      <c r="A22" s="158"/>
      <c r="B22" s="158"/>
      <c r="C22" s="158"/>
      <c r="D22" s="158"/>
      <c r="E22" s="158"/>
      <c r="F22" s="158"/>
      <c r="G22" s="158"/>
      <c r="H22" s="158"/>
      <c r="I22" s="158"/>
      <c r="J22" s="158"/>
      <c r="K22" s="158"/>
      <c r="L22" s="158"/>
      <c r="M22" s="158"/>
    </row>
    <row r="23" spans="1:13" ht="38.25" customHeight="1">
      <c r="A23" s="158"/>
      <c r="B23" s="94" t="s">
        <v>127</v>
      </c>
      <c r="C23" s="169" t="s">
        <v>91</v>
      </c>
      <c r="D23" s="169" t="s">
        <v>91</v>
      </c>
      <c r="E23" s="169" t="s">
        <v>91</v>
      </c>
      <c r="F23" s="169" t="s">
        <v>91</v>
      </c>
      <c r="G23" s="169" t="s">
        <v>91</v>
      </c>
      <c r="H23" s="169" t="s">
        <v>91</v>
      </c>
      <c r="I23" s="169" t="s">
        <v>91</v>
      </c>
      <c r="J23" s="169" t="s">
        <v>91</v>
      </c>
      <c r="K23" s="169" t="s">
        <v>91</v>
      </c>
      <c r="L23" s="169" t="s">
        <v>91</v>
      </c>
      <c r="M23" s="158"/>
    </row>
    <row r="24" spans="1:13" ht="9.75" customHeight="1">
      <c r="A24" s="158"/>
      <c r="B24" s="58"/>
      <c r="C24" s="58"/>
      <c r="D24" s="58"/>
      <c r="E24" s="58"/>
      <c r="F24" s="58"/>
      <c r="G24" s="58"/>
      <c r="H24" s="58"/>
      <c r="I24" s="58"/>
      <c r="J24" s="58"/>
      <c r="K24" s="58"/>
      <c r="L24" s="58"/>
      <c r="M24" s="158"/>
    </row>
  </sheetData>
  <sheetProtection/>
  <protectedRanges>
    <protectedRange sqref="B23 B10:B18 C8:L8" name="Range 1_1_1_1"/>
  </protectedRanges>
  <printOptions horizontalCentered="1" verticalCentered="1"/>
  <pageMargins left="0.18" right="0.16" top="0.65" bottom="0.29" header="0.5" footer="0.17"/>
  <pageSetup fitToHeight="1" fitToWidth="1"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B8"/>
  <sheetViews>
    <sheetView workbookViewId="0" topLeftCell="A1">
      <selection activeCell="A12" sqref="A12"/>
    </sheetView>
  </sheetViews>
  <sheetFormatPr defaultColWidth="9.140625" defaultRowHeight="12.75"/>
  <cols>
    <col min="1" max="1" width="26.8515625" style="0" bestFit="1" customWidth="1"/>
    <col min="2" max="2" width="3.7109375" style="0" customWidth="1"/>
  </cols>
  <sheetData>
    <row r="1" ht="12.75">
      <c r="A1" s="22" t="s">
        <v>109</v>
      </c>
    </row>
    <row r="3" spans="1:2" ht="12.75">
      <c r="A3" t="s">
        <v>112</v>
      </c>
      <c r="B3">
        <v>4</v>
      </c>
    </row>
    <row r="4" spans="1:2" ht="12.75">
      <c r="A4" t="s">
        <v>110</v>
      </c>
      <c r="B4">
        <v>1</v>
      </c>
    </row>
    <row r="5" spans="1:2" ht="12.75">
      <c r="A5" t="s">
        <v>111</v>
      </c>
      <c r="B5">
        <v>1</v>
      </c>
    </row>
    <row r="6" spans="1:2" ht="12.75">
      <c r="A6" t="s">
        <v>113</v>
      </c>
      <c r="B6">
        <v>1</v>
      </c>
    </row>
    <row r="8" spans="1:2" ht="12.75">
      <c r="A8" t="s">
        <v>114</v>
      </c>
      <c r="B8">
        <v>1</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Petroleum Development Oman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mu51647</dc:creator>
  <cp:keywords/>
  <dc:description/>
  <cp:lastModifiedBy>vanthiel</cp:lastModifiedBy>
  <cp:lastPrinted>2009-10-13T04:29:59Z</cp:lastPrinted>
  <dcterms:created xsi:type="dcterms:W3CDTF">2005-09-27T03:28:22Z</dcterms:created>
  <dcterms:modified xsi:type="dcterms:W3CDTF">2010-07-01T04:01:57Z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639101407</vt:i4>
  </property>
  <property fmtid="{D5CDD505-2E9C-101B-9397-08002B2CF9AE}" pid="3" name="_EmailSubject">
    <vt:lpwstr>Final standings available for publication</vt:lpwstr>
  </property>
  <property fmtid="{D5CDD505-2E9C-101B-9397-08002B2CF9AE}" pid="4" name="_AuthorEmail">
    <vt:lpwstr>Andrew.Faulkner@pdo.co.om</vt:lpwstr>
  </property>
  <property fmtid="{D5CDD505-2E9C-101B-9397-08002B2CF9AE}" pid="5" name="_AuthorEmailDisplayName">
    <vt:lpwstr>Faulkner, Andrew OSPN22</vt:lpwstr>
  </property>
  <property fmtid="{D5CDD505-2E9C-101B-9397-08002B2CF9AE}" pid="6" name="_PreviousAdHocReviewCycleID">
    <vt:i4>639101407</vt:i4>
  </property>
  <property fmtid="{D5CDD505-2E9C-101B-9397-08002B2CF9AE}" pid="7" name="_ReviewingToolsShownOnce">
    <vt:lpwstr/>
  </property>
</Properties>
</file>