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showInkAnnotation="0" autoCompressPictures="0"/>
  <bookViews>
    <workbookView xWindow="0" yWindow="0" windowWidth="24200" windowHeight="14820" tabRatio="683"/>
  </bookViews>
  <sheets>
    <sheet name="Overal Results 2012-2013" sheetId="46" r:id="rId1"/>
    <sheet name="HelmRanking 2012-2013" sheetId="47" r:id="rId2"/>
    <sheet name="Boat allocation 2012-2013" sheetId="40" r:id="rId3"/>
    <sheet name="Results Oct 2012" sheetId="42" r:id="rId4"/>
    <sheet name="Results Nov 2012" sheetId="48" r:id="rId5"/>
    <sheet name="Results Dec 2012" sheetId="50" r:id="rId6"/>
    <sheet name="Results Jan 2013" sheetId="51" r:id="rId7"/>
    <sheet name="Results Feb 2013" sheetId="53" r:id="rId8"/>
    <sheet name="Results Mar 2013" sheetId="54" r:id="rId9"/>
    <sheet name="Results Apr 2013" sheetId="55" r:id="rId10"/>
  </sheets>
  <externalReferences>
    <externalReference r:id="rId11"/>
    <externalReference r:id="rId12"/>
    <externalReference r:id="rId13"/>
    <externalReference r:id="rId14"/>
  </externalReferences>
  <definedNames>
    <definedName name="_xlnm._FilterDatabase" localSheetId="1" hidden="1">'HelmRanking 2012-2013'!$C$1:$D$57</definedName>
    <definedName name="Additional_Points" localSheetId="9">'Results Apr 2013'!$V$3:$AA$37</definedName>
    <definedName name="Additional_Points" localSheetId="7">'Results Feb 2013'!$V$3:$AA$37</definedName>
    <definedName name="Additional_Points" localSheetId="8">'Results Mar 2013'!$V$3:$AA$37</definedName>
    <definedName name="Additional_Points">'Results Dec 2012'!$V$3:$AA$37</definedName>
    <definedName name="asas" localSheetId="9">#REF!</definedName>
    <definedName name="asas">#REF!</definedName>
    <definedName name="ave_result" localSheetId="1">'HelmRanking 2012-2013'!$AF$4:$AF$26</definedName>
    <definedName name="ave_result" localSheetId="0">#REF!</definedName>
    <definedName name="ave_result" localSheetId="9">#REF!</definedName>
    <definedName name="ave_result" localSheetId="4">#REF!</definedName>
    <definedName name="ave_result" localSheetId="3">#REF!</definedName>
    <definedName name="ave_result">#REF!</definedName>
    <definedName name="Crew_Slot_1" localSheetId="9">'Results Apr 2013'!$G$3:$G$35</definedName>
    <definedName name="Crew_Slot_1" localSheetId="7">'Results Feb 2013'!$G$3:$G$35</definedName>
    <definedName name="Crew_Slot_1" localSheetId="8">'Results Mar 2013'!$G$3:$G$35</definedName>
    <definedName name="Crew_Slot_1">'Results Dec 2012'!$G$3:$G$35</definedName>
    <definedName name="Crew_Slot_2" localSheetId="9">'Results Apr 2013'!$O$3:$O$35</definedName>
    <definedName name="Crew_Slot_2" localSheetId="7">'Results Feb 2013'!$O$3:$O$35</definedName>
    <definedName name="Crew_Slot_2" localSheetId="8">'Results Mar 2013'!$O$3:$O$35</definedName>
    <definedName name="Crew_Slot_2">'Results Dec 2012'!$O$3:$O$35</definedName>
    <definedName name="H_No" localSheetId="9">[1]Names!$E$2:$E$30</definedName>
    <definedName name="H_No" localSheetId="7">[2]Names!$E$2:$E$30</definedName>
    <definedName name="H_No" localSheetId="8">[1]Names!$E$2:$E$30</definedName>
    <definedName name="H_No">[3]Names!$E$2:$E$30</definedName>
    <definedName name="Helm_Rank_1" localSheetId="9">'Results Apr 2013'!$E$3:$E$35</definedName>
    <definedName name="Helm_Rank_1" localSheetId="7">'Results Feb 2013'!$E$3:$E$35</definedName>
    <definedName name="Helm_Rank_1" localSheetId="8">'Results Mar 2013'!$E$3:$E$35</definedName>
    <definedName name="Helm_Rank_1">'Results Dec 2012'!$E$3:$E$35</definedName>
    <definedName name="Helm_Slot_1" localSheetId="9">'Results Apr 2013'!$E$3:$E$35</definedName>
    <definedName name="Helm_Slot_1" localSheetId="7">'Results Feb 2013'!$E$3:$E$35</definedName>
    <definedName name="Helm_Slot_1" localSheetId="8">'Results Mar 2013'!$E$3:$E$35</definedName>
    <definedName name="Helm_Slot_1">'Results Dec 2012'!$E$3:$E$35</definedName>
    <definedName name="Helm_Slot_2" localSheetId="9">'Results Apr 2013'!$M$3:$M$35</definedName>
    <definedName name="Helm_Slot_2" localSheetId="7">'Results Feb 2013'!$M$3:$M$35</definedName>
    <definedName name="Helm_Slot_2" localSheetId="8">'Results Mar 2013'!$M$3:$M$35</definedName>
    <definedName name="Helm_Slot_2">'Results Dec 2012'!$M$3:$M$35</definedName>
    <definedName name="Name" localSheetId="9">[1]Names!$B$2:$B$68</definedName>
    <definedName name="Name" localSheetId="7">[2]Names!$B$2:$B$68</definedName>
    <definedName name="Name" localSheetId="8">[1]Names!$B$2:$B$68</definedName>
    <definedName name="Name">[3]Names!$B$2:$B$71</definedName>
    <definedName name="No" localSheetId="9">[1]Names!$A$2:$A$69</definedName>
    <definedName name="No" localSheetId="7">[2]Names!$A$2:$A$69</definedName>
    <definedName name="No" localSheetId="8">[1]Names!$A$2:$A$69</definedName>
    <definedName name="No">[3]Names!$A$2:$A$71</definedName>
    <definedName name="nullvalue" localSheetId="1">'HelmRanking 2012-2013'!#REF!</definedName>
    <definedName name="nullvalue" localSheetId="0">#REF!</definedName>
    <definedName name="nullvalue" localSheetId="9">#REF!</definedName>
    <definedName name="nullvalue" localSheetId="4">#REF!</definedName>
    <definedName name="nullvalue" localSheetId="3">#REF!</definedName>
    <definedName name="nullvalue">#REF!</definedName>
    <definedName name="Penalty" localSheetId="9">'Results Apr 2013'!$H$38:$H$46</definedName>
    <definedName name="Penalty" localSheetId="7">'Results Feb 2013'!#REF!</definedName>
    <definedName name="Penalty" localSheetId="8">'Results Mar 2013'!$H$38:$H$46</definedName>
    <definedName name="Penalty">'Results Dec 2012'!$H$38:$H$46</definedName>
    <definedName name="Penalty_Points" localSheetId="9">'Results Apr 2013'!$I$38:$I$46</definedName>
    <definedName name="Penalty_Points" localSheetId="7">'Results Feb 2013'!#REF!</definedName>
    <definedName name="Penalty_Points" localSheetId="8">'Results Mar 2013'!$I$38:$I$46</definedName>
    <definedName name="Penalty_Points">'Results Dec 2012'!$I$38:$I$46</definedName>
    <definedName name="Penalty_points_per_race" localSheetId="9">'Results Apr 2013'!$H$39:$H$46</definedName>
    <definedName name="Penalty_points_per_race" localSheetId="7">'Results Feb 2013'!#REF!</definedName>
    <definedName name="Penalty_points_per_race" localSheetId="8">'Results Mar 2013'!$H$39:$H$46</definedName>
    <definedName name="Penalty_points_per_race">'Results Dec 2012'!$H$39:$H$46</definedName>
    <definedName name="Penalty_points_scored" localSheetId="9">'Results Apr 2013'!$I$39:$I$46</definedName>
    <definedName name="Penalty_points_scored" localSheetId="7">'Results Feb 2013'!#REF!</definedName>
    <definedName name="Penalty_points_scored" localSheetId="8">'Results Mar 2013'!$I$39:$I$46</definedName>
    <definedName name="Penalty_points_scored">'Results Dec 2012'!$I$39:$I$46</definedName>
    <definedName name="_xlnm.Print_Area" localSheetId="2">'Boat allocation 2012-2013'!$A$1:$L$31</definedName>
    <definedName name="_xlnm.Print_Area" localSheetId="1">'HelmRanking 2012-2013'!$A$1:$AL$44</definedName>
    <definedName name="_xlnm.Print_Area" localSheetId="0">'Overal Results 2012-2013'!$A$1:$M$34</definedName>
    <definedName name="_xlnm.Print_Area" localSheetId="9">'Results Apr 2013'!$A$1:$AH$49</definedName>
    <definedName name="_xlnm.Print_Area" localSheetId="5">'Results Dec 2012'!$A$1:$AH$49</definedName>
    <definedName name="_xlnm.Print_Area" localSheetId="7">'Results Feb 2013'!$A$1:$AH$37</definedName>
    <definedName name="_xlnm.Print_Area" localSheetId="8">'Results Mar 2013'!$A$1:$AH$49</definedName>
    <definedName name="r_1" localSheetId="1">#REF!</definedName>
    <definedName name="r_1" localSheetId="0">#REF!</definedName>
    <definedName name="r_1" localSheetId="9">#REF!</definedName>
    <definedName name="r_1" localSheetId="4">#REF!</definedName>
    <definedName name="r_1" localSheetId="3">#REF!</definedName>
    <definedName name="r_1">#REF!</definedName>
    <definedName name="r_2" localSheetId="1">#REF!</definedName>
    <definedName name="r_2" localSheetId="0">#REF!</definedName>
    <definedName name="r_2" localSheetId="9">#REF!</definedName>
    <definedName name="r_2" localSheetId="4">#REF!</definedName>
    <definedName name="r_2" localSheetId="3">#REF!</definedName>
    <definedName name="r_2">#REF!</definedName>
    <definedName name="Results_Slot_1" localSheetId="9">'Results Apr 2013'!$I$3,'Results Apr 2013'!$J$4,'Results Apr 2013'!$K$5,'Results Apr 2013'!$I$6,'Results Apr 2013'!$J$7,'Results Apr 2013'!$K$8,'Results Apr 2013'!$I$9,'Results Apr 2013'!$J$10,'Results Apr 2013'!$K$11,'Results Apr 2013'!$I$12,'Results Apr 2013'!$J$13,'Results Apr 2013'!$K$14,'Results Apr 2013'!$I$15,'Results Apr 2013'!$J$16,'Results Apr 2013'!$K$17,'Results Apr 2013'!$I$18,'Results Apr 2013'!$J$19,'Results Apr 2013'!$K$20,'Results Apr 2013'!$I$21,'Results Apr 2013'!$J$22,'Results Apr 2013'!$K$23,'Results Apr 2013'!$I$24,'Results Apr 2013'!$J$25,'Results Apr 2013'!$K$26,'Results Apr 2013'!$I$27,'Results Apr 2013'!$J$28,'Results Apr 2013'!$K$29,'Results Apr 2013'!$I$30,'Results Apr 2013'!$J$31,'Results Apr 2013'!$K$32,'Results Apr 2013'!$I$33,'Results Apr 2013'!$J$34,'Results Apr 2013'!$K$35</definedName>
    <definedName name="Results_Slot_1" localSheetId="7">'Results Feb 2013'!$I$3,'Results Feb 2013'!$J$4,'Results Feb 2013'!$K$5,'Results Feb 2013'!$I$6,'Results Feb 2013'!$J$7,'Results Feb 2013'!$K$8,'Results Feb 2013'!$I$9,'Results Feb 2013'!$J$10,'Results Feb 2013'!$K$11,'Results Feb 2013'!$I$12,'Results Feb 2013'!$J$13,'Results Feb 2013'!$K$14,'Results Feb 2013'!$I$15,'Results Feb 2013'!$J$16,'Results Feb 2013'!$K$17,'Results Feb 2013'!$I$18,'Results Feb 2013'!$J$19,'Results Feb 2013'!$K$20,'Results Feb 2013'!$I$21,'Results Feb 2013'!$J$22,'Results Feb 2013'!$K$23,'Results Feb 2013'!$I$24,'Results Feb 2013'!$J$25,'Results Feb 2013'!$K$26,'Results Feb 2013'!$I$27,'Results Feb 2013'!$J$28,'Results Feb 2013'!$K$29,'Results Feb 2013'!$I$33,'Results Feb 2013'!$J$34,'Results Feb 2013'!$K$35,'Results Feb 2013'!$I$30,'Results Feb 2013'!$J$31,'Results Feb 2013'!$K$32</definedName>
    <definedName name="Results_Slot_1" localSheetId="8">'Results Mar 2013'!$I$3,'Results Mar 2013'!$J$4,'Results Mar 2013'!$K$5,'Results Mar 2013'!$I$6,'Results Mar 2013'!$J$7,'Results Mar 2013'!$K$8,'Results Mar 2013'!$I$9,'Results Mar 2013'!$J$10,'Results Mar 2013'!$K$11,'Results Mar 2013'!$I$12,'Results Mar 2013'!$J$13,'Results Mar 2013'!$K$14,'Results Mar 2013'!$I$15,'Results Mar 2013'!$J$16,'Results Mar 2013'!$K$17,'Results Mar 2013'!$I$18,'Results Mar 2013'!$J$19,'Results Mar 2013'!$K$20,'Results Mar 2013'!$I$21,'Results Mar 2013'!$J$22,'Results Mar 2013'!$K$23,'Results Mar 2013'!$I$24,'Results Mar 2013'!$J$25,'Results Mar 2013'!$K$26,'Results Mar 2013'!$I$27,'Results Mar 2013'!$J$28,'Results Mar 2013'!$K$29,'Results Mar 2013'!$I$30,'Results Mar 2013'!$J$31,'Results Mar 2013'!$K$32,'Results Mar 2013'!$I$33,'Results Mar 2013'!$J$34,'Results Mar 2013'!$K$35</definedName>
    <definedName name="Results_Slot_1">'Results Dec 2012'!$I$3,'Results Dec 2012'!$J$4,'Results Dec 2012'!$K$5,'Results Dec 2012'!$I$6,'Results Dec 2012'!$J$7,'Results Dec 2012'!$K$8,'Results Dec 2012'!$I$9,'Results Dec 2012'!$J$10,'Results Dec 2012'!$K$11,'Results Dec 2012'!$I$12,'Results Dec 2012'!$J$13,'Results Dec 2012'!$K$14,'Results Dec 2012'!$I$15,'Results Dec 2012'!$J$16,'Results Dec 2012'!$K$17,'Results Dec 2012'!$I$18,'Results Dec 2012'!$J$19,'Results Dec 2012'!$K$20,'Results Dec 2012'!$I$21,'Results Dec 2012'!$J$22,'Results Dec 2012'!$K$23,'Results Dec 2012'!$I$24,'Results Dec 2012'!$J$25,'Results Dec 2012'!$K$26,'Results Dec 2012'!$I$27,'Results Dec 2012'!$J$28,'Results Dec 2012'!$K$29,'Results Dec 2012'!$I$30,'Results Dec 2012'!$J$31,'Results Dec 2012'!$K$32,'Results Dec 2012'!$I$33,'Results Dec 2012'!$J$34,'Results Dec 2012'!$K$35</definedName>
    <definedName name="Results_Slot_2" localSheetId="9">'Results Apr 2013'!$Q$3,'Results Apr 2013'!$R$4,'Results Apr 2013'!$S$5,'Results Apr 2013'!$Q$6,'Results Apr 2013'!$R$7,'Results Apr 2013'!$S$8,'Results Apr 2013'!$Q$9,'Results Apr 2013'!$R$10,'Results Apr 2013'!$S$11,'Results Apr 2013'!$Q$12,'Results Apr 2013'!$R$13,'Results Apr 2013'!$S$14,'Results Apr 2013'!$Q$15,'Results Apr 2013'!$R$16,'Results Apr 2013'!$S$17,'Results Apr 2013'!$Q$18,'Results Apr 2013'!$R$19,'Results Apr 2013'!$S$20,'Results Apr 2013'!$Q$21,'Results Apr 2013'!$R$22,'Results Apr 2013'!$S$23,'Results Apr 2013'!$Q$24,'Results Apr 2013'!$R$25,'Results Apr 2013'!$S$26,'Results Apr 2013'!$Q$27,'Results Apr 2013'!$R$28,'Results Apr 2013'!$S$29,'Results Apr 2013'!$Q$30,'Results Apr 2013'!$R$31,'Results Apr 2013'!$S$32,'Results Apr 2013'!$Q$33,'Results Apr 2013'!$R$34,'Results Apr 2013'!$S$35</definedName>
    <definedName name="Results_Slot_2" localSheetId="7">'Results Feb 2013'!$Q$3,'Results Feb 2013'!$R$4,'Results Feb 2013'!$S$5,'Results Feb 2013'!$Q$6,'Results Feb 2013'!$R$7,'Results Feb 2013'!$S$8,'Results Feb 2013'!$Q$9,'Results Feb 2013'!$R$10,'Results Feb 2013'!$S$11,'Results Feb 2013'!$Q$12,'Results Feb 2013'!$R$13,'Results Feb 2013'!$S$14,'Results Feb 2013'!$Q$15,'Results Feb 2013'!$R$16,'Results Feb 2013'!$S$17,'Results Feb 2013'!$Q$18,'Results Feb 2013'!$R$19,'Results Feb 2013'!$S$20,'Results Feb 2013'!$Q$21,'Results Feb 2013'!$R$22,'Results Feb 2013'!$S$23,'Results Feb 2013'!$Q$24,'Results Feb 2013'!$R$25,'Results Feb 2013'!$S$26,'Results Feb 2013'!$Q$27,'Results Feb 2013'!$R$28,'Results Feb 2013'!$S$29,'Results Feb 2013'!$Q$33,'Results Feb 2013'!$R$34,'Results Feb 2013'!$S$35,'Results Feb 2013'!$Q$30,'Results Feb 2013'!$R$31,'Results Feb 2013'!$S$32</definedName>
    <definedName name="Results_Slot_2" localSheetId="8">'Results Mar 2013'!$Q$3,'Results Mar 2013'!$R$4,'Results Mar 2013'!$S$5,'Results Mar 2013'!$Q$6,'Results Mar 2013'!$R$7,'Results Mar 2013'!$S$8,'Results Mar 2013'!$Q$9,'Results Mar 2013'!$R$10,'Results Mar 2013'!$S$11,'Results Mar 2013'!$Q$12,'Results Mar 2013'!$R$13,'Results Mar 2013'!$S$14,'Results Mar 2013'!$Q$15,'Results Mar 2013'!$R$16,'Results Mar 2013'!$S$17,'Results Mar 2013'!$Q$18,'Results Mar 2013'!$R$19,'Results Mar 2013'!$S$20,'Results Mar 2013'!$Q$21,'Results Mar 2013'!$R$22,'Results Mar 2013'!$S$23,'Results Mar 2013'!$Q$24,'Results Mar 2013'!$R$25,'Results Mar 2013'!$S$26,'Results Mar 2013'!$Q$27,'Results Mar 2013'!$R$28,'Results Mar 2013'!$S$29,'Results Mar 2013'!$Q$30,'Results Mar 2013'!$R$31,'Results Mar 2013'!$S$32,'Results Mar 2013'!$Q$33,'Results Mar 2013'!$R$34,'Results Mar 2013'!$S$35</definedName>
    <definedName name="Results_Slot_2">'Results Dec 2012'!$Q$3,'Results Dec 2012'!$R$4,'Results Dec 2012'!$S$5,'Results Dec 2012'!$Q$6,'Results Dec 2012'!$R$7,'Results Dec 2012'!$S$8,'Results Dec 2012'!$Q$9,'Results Dec 2012'!$R$10,'Results Dec 2012'!$S$11,'Results Dec 2012'!$Q$12,'Results Dec 2012'!$R$13,'Results Dec 2012'!$S$14,'Results Dec 2012'!$Q$15,'Results Dec 2012'!$R$16,'Results Dec 2012'!$S$17,'Results Dec 2012'!$Q$18,'Results Dec 2012'!$R$19,'Results Dec 2012'!$S$20,'Results Dec 2012'!$Q$21,'Results Dec 2012'!$R$22,'Results Dec 2012'!$S$23,'Results Dec 2012'!$Q$24,'Results Dec 2012'!$R$25,'Results Dec 2012'!$S$26,'Results Dec 2012'!$Q$27,'Results Dec 2012'!$R$28,'Results Dec 2012'!$S$29,'Results Dec 2012'!$Q$30,'Results Dec 2012'!$R$31,'Results Dec 2012'!$S$32,'Results Dec 2012'!$Q$33,'Results Dec 2012'!$R$34,'Results Dec 2012'!$S$35</definedName>
    <definedName name="Sail_No" localSheetId="9">[1]Names!$G$2:$G$30</definedName>
    <definedName name="Sail_No" localSheetId="7">[2]Names!$G$2:$G$30</definedName>
    <definedName name="Sail_No" localSheetId="8">[1]Names!$G$2:$G$30</definedName>
    <definedName name="Sail_No">[3]Names!$G$2:$G$30</definedName>
    <definedName name="sailors" localSheetId="1">[4]Ranking!#REF!</definedName>
    <definedName name="sailors" localSheetId="0">#REF!</definedName>
    <definedName name="sailors" localSheetId="9">#REF!</definedName>
    <definedName name="sailors" localSheetId="4">#REF!</definedName>
    <definedName name="sailors" localSheetId="3">#REF!</definedName>
    <definedName name="sailors">#REF!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U6" i="55" l="1"/>
  <c r="AB6" i="55"/>
  <c r="U9" i="55"/>
  <c r="U12" i="55"/>
  <c r="U15" i="55"/>
  <c r="U18" i="55"/>
  <c r="U21" i="55"/>
  <c r="U24" i="55"/>
  <c r="U27" i="55"/>
  <c r="AB27" i="55"/>
  <c r="U30" i="55"/>
  <c r="U33" i="55"/>
  <c r="T6" i="55"/>
  <c r="T7" i="55"/>
  <c r="T8" i="55"/>
  <c r="T9" i="55"/>
  <c r="T10" i="55"/>
  <c r="T11" i="55"/>
  <c r="T12" i="55"/>
  <c r="T13" i="55"/>
  <c r="T14" i="55"/>
  <c r="AE12" i="55"/>
  <c r="T15" i="55"/>
  <c r="T16" i="55"/>
  <c r="T17" i="55"/>
  <c r="T18" i="55"/>
  <c r="T19" i="55"/>
  <c r="T20" i="55"/>
  <c r="T21" i="55"/>
  <c r="T22" i="55"/>
  <c r="T23" i="55"/>
  <c r="T24" i="55"/>
  <c r="T25" i="55"/>
  <c r="T26" i="55"/>
  <c r="T27" i="55"/>
  <c r="T28" i="55"/>
  <c r="T29" i="55"/>
  <c r="T30" i="55"/>
  <c r="T31" i="55"/>
  <c r="T32" i="55"/>
  <c r="T33" i="55"/>
  <c r="T34" i="55"/>
  <c r="T35" i="55"/>
  <c r="AE18" i="55"/>
  <c r="AE27" i="55"/>
  <c r="U37" i="55"/>
  <c r="P37" i="55"/>
  <c r="N37" i="55"/>
  <c r="H37" i="55"/>
  <c r="F37" i="55"/>
  <c r="U36" i="55"/>
  <c r="P36" i="55"/>
  <c r="N36" i="55"/>
  <c r="H36" i="55"/>
  <c r="F36" i="55"/>
  <c r="L35" i="55"/>
  <c r="P34" i="55"/>
  <c r="N34" i="55"/>
  <c r="L34" i="55"/>
  <c r="L33" i="55"/>
  <c r="C33" i="55"/>
  <c r="L32" i="55"/>
  <c r="L31" i="55"/>
  <c r="L30" i="55"/>
  <c r="L29" i="55"/>
  <c r="L28" i="55"/>
  <c r="L27" i="55"/>
  <c r="C27" i="55"/>
  <c r="L26" i="55"/>
  <c r="L25" i="55"/>
  <c r="L24" i="55"/>
  <c r="C24" i="55"/>
  <c r="AE21" i="55"/>
  <c r="L23" i="55"/>
  <c r="L22" i="55"/>
  <c r="AB21" i="55"/>
  <c r="L21" i="55"/>
  <c r="C21" i="55"/>
  <c r="L20" i="55"/>
  <c r="L19" i="55"/>
  <c r="L18" i="55"/>
  <c r="C18" i="55"/>
  <c r="L17" i="55"/>
  <c r="L16" i="55"/>
  <c r="L15" i="55"/>
  <c r="C15" i="55"/>
  <c r="L14" i="55"/>
  <c r="L13" i="55"/>
  <c r="AB12" i="55"/>
  <c r="L12" i="55"/>
  <c r="C12" i="55"/>
  <c r="L11" i="55"/>
  <c r="L10" i="55"/>
  <c r="L9" i="55"/>
  <c r="C9" i="55"/>
  <c r="L8" i="55"/>
  <c r="L7" i="55"/>
  <c r="L6" i="55"/>
  <c r="C6" i="55"/>
  <c r="T5" i="55"/>
  <c r="L5" i="55"/>
  <c r="T4" i="55"/>
  <c r="L4" i="55"/>
  <c r="U3" i="55"/>
  <c r="AB3" i="55"/>
  <c r="T3" i="55"/>
  <c r="L3" i="55"/>
  <c r="AD3" i="55"/>
  <c r="C3" i="55"/>
  <c r="U37" i="54"/>
  <c r="P37" i="54"/>
  <c r="N37" i="54"/>
  <c r="H37" i="54"/>
  <c r="F37" i="54"/>
  <c r="U36" i="54"/>
  <c r="P36" i="54"/>
  <c r="N36" i="54"/>
  <c r="H36" i="54"/>
  <c r="F36" i="54"/>
  <c r="T35" i="54"/>
  <c r="L35" i="54"/>
  <c r="H35" i="54"/>
  <c r="F35" i="54"/>
  <c r="T34" i="54"/>
  <c r="P34" i="54"/>
  <c r="N34" i="54"/>
  <c r="L34" i="54"/>
  <c r="H34" i="54"/>
  <c r="F34" i="54"/>
  <c r="AE33" i="54"/>
  <c r="U33" i="54"/>
  <c r="AB33" i="54"/>
  <c r="P33" i="54"/>
  <c r="N33" i="54"/>
  <c r="L33" i="54"/>
  <c r="H33" i="54"/>
  <c r="F33" i="54"/>
  <c r="C33" i="54"/>
  <c r="P32" i="54"/>
  <c r="N32" i="54"/>
  <c r="L32" i="54"/>
  <c r="H32" i="54"/>
  <c r="F32" i="54"/>
  <c r="P31" i="54"/>
  <c r="N31" i="54"/>
  <c r="L31" i="54"/>
  <c r="H31" i="54"/>
  <c r="F31" i="54"/>
  <c r="AE30" i="54"/>
  <c r="U30" i="54"/>
  <c r="AB30" i="54"/>
  <c r="P30" i="54"/>
  <c r="N30" i="54"/>
  <c r="L30" i="54"/>
  <c r="AD30" i="54"/>
  <c r="H30" i="54"/>
  <c r="F30" i="54"/>
  <c r="C30" i="54"/>
  <c r="T29" i="54"/>
  <c r="P29" i="54"/>
  <c r="N29" i="54"/>
  <c r="L29" i="54"/>
  <c r="H29" i="54"/>
  <c r="F29" i="54"/>
  <c r="P28" i="54"/>
  <c r="N28" i="54"/>
  <c r="L28" i="54"/>
  <c r="H28" i="54"/>
  <c r="F28" i="54"/>
  <c r="AE27" i="54"/>
  <c r="U27" i="54"/>
  <c r="AB27" i="54"/>
  <c r="P27" i="54"/>
  <c r="N27" i="54"/>
  <c r="L27" i="54"/>
  <c r="H27" i="54"/>
  <c r="F27" i="54"/>
  <c r="C27" i="54"/>
  <c r="T26" i="54"/>
  <c r="P26" i="54"/>
  <c r="N26" i="54"/>
  <c r="L26" i="54"/>
  <c r="H26" i="54"/>
  <c r="F26" i="54"/>
  <c r="T25" i="54"/>
  <c r="P25" i="54"/>
  <c r="N25" i="54"/>
  <c r="L25" i="54"/>
  <c r="H25" i="54"/>
  <c r="F25" i="54"/>
  <c r="U24" i="54"/>
  <c r="AB24" i="54"/>
  <c r="T24" i="54"/>
  <c r="AE24" i="54"/>
  <c r="P24" i="54"/>
  <c r="N24" i="54"/>
  <c r="L24" i="54"/>
  <c r="H24" i="54"/>
  <c r="F24" i="54"/>
  <c r="C24" i="54"/>
  <c r="T23" i="54"/>
  <c r="AE21" i="54"/>
  <c r="P23" i="54"/>
  <c r="N23" i="54"/>
  <c r="L23" i="54"/>
  <c r="H23" i="54"/>
  <c r="F23" i="54"/>
  <c r="P22" i="54"/>
  <c r="N22" i="54"/>
  <c r="L22" i="54"/>
  <c r="H22" i="54"/>
  <c r="F22" i="54"/>
  <c r="U21" i="54"/>
  <c r="AB21" i="54"/>
  <c r="P21" i="54"/>
  <c r="N21" i="54"/>
  <c r="L21" i="54"/>
  <c r="AD21" i="54"/>
  <c r="H21" i="54"/>
  <c r="F21" i="54"/>
  <c r="C21" i="54"/>
  <c r="T20" i="54"/>
  <c r="P20" i="54"/>
  <c r="N20" i="54"/>
  <c r="L20" i="54"/>
  <c r="H20" i="54"/>
  <c r="F20" i="54"/>
  <c r="T19" i="54"/>
  <c r="P19" i="54"/>
  <c r="N19" i="54"/>
  <c r="L19" i="54"/>
  <c r="H19" i="54"/>
  <c r="F19" i="54"/>
  <c r="U18" i="54"/>
  <c r="AB18" i="54"/>
  <c r="T18" i="54"/>
  <c r="AE18" i="54"/>
  <c r="P18" i="54"/>
  <c r="N18" i="54"/>
  <c r="L18" i="54"/>
  <c r="AD18" i="54"/>
  <c r="H18" i="54"/>
  <c r="F18" i="54"/>
  <c r="C18" i="54"/>
  <c r="T17" i="54"/>
  <c r="AE15" i="54"/>
  <c r="L17" i="54"/>
  <c r="H17" i="54"/>
  <c r="F17" i="54"/>
  <c r="P16" i="54"/>
  <c r="N16" i="54"/>
  <c r="L16" i="54"/>
  <c r="H16" i="54"/>
  <c r="F16" i="54"/>
  <c r="U15" i="54"/>
  <c r="AB15" i="54"/>
  <c r="P15" i="54"/>
  <c r="N15" i="54"/>
  <c r="L15" i="54"/>
  <c r="AD15" i="54"/>
  <c r="H15" i="54"/>
  <c r="F15" i="54"/>
  <c r="C15" i="54"/>
  <c r="T14" i="54"/>
  <c r="P14" i="54"/>
  <c r="L14" i="54"/>
  <c r="H14" i="54"/>
  <c r="F14" i="54"/>
  <c r="P13" i="54"/>
  <c r="N13" i="54"/>
  <c r="L13" i="54"/>
  <c r="H13" i="54"/>
  <c r="F13" i="54"/>
  <c r="AE12" i="54"/>
  <c r="U12" i="54"/>
  <c r="AB12" i="54"/>
  <c r="P12" i="54"/>
  <c r="N12" i="54"/>
  <c r="L12" i="54"/>
  <c r="AD12" i="54"/>
  <c r="H12" i="54"/>
  <c r="F12" i="54"/>
  <c r="C12" i="54"/>
  <c r="T11" i="54"/>
  <c r="P11" i="54"/>
  <c r="N11" i="54"/>
  <c r="L11" i="54"/>
  <c r="H11" i="54"/>
  <c r="F11" i="54"/>
  <c r="T10" i="54"/>
  <c r="P10" i="54"/>
  <c r="N10" i="54"/>
  <c r="L10" i="54"/>
  <c r="H10" i="54"/>
  <c r="F10" i="54"/>
  <c r="U9" i="54"/>
  <c r="AB9" i="54"/>
  <c r="T9" i="54"/>
  <c r="AE9" i="54"/>
  <c r="P9" i="54"/>
  <c r="N9" i="54"/>
  <c r="L9" i="54"/>
  <c r="AD9" i="54"/>
  <c r="H9" i="54"/>
  <c r="F9" i="54"/>
  <c r="C9" i="54"/>
  <c r="T8" i="54"/>
  <c r="L8" i="54"/>
  <c r="H8" i="54"/>
  <c r="F8" i="54"/>
  <c r="T7" i="54"/>
  <c r="P7" i="54"/>
  <c r="N7" i="54"/>
  <c r="L7" i="54"/>
  <c r="H7" i="54"/>
  <c r="F7" i="54"/>
  <c r="U6" i="54"/>
  <c r="AB6" i="54"/>
  <c r="T6" i="54"/>
  <c r="AE6" i="54"/>
  <c r="P6" i="54"/>
  <c r="N6" i="54"/>
  <c r="L6" i="54"/>
  <c r="H6" i="54"/>
  <c r="F6" i="54"/>
  <c r="C6" i="54"/>
  <c r="T5" i="54"/>
  <c r="L5" i="54"/>
  <c r="H5" i="54"/>
  <c r="F5" i="54"/>
  <c r="T4" i="54"/>
  <c r="P4" i="54"/>
  <c r="N4" i="54"/>
  <c r="L4" i="54"/>
  <c r="H4" i="54"/>
  <c r="F4" i="54"/>
  <c r="U3" i="54"/>
  <c r="AB3" i="54"/>
  <c r="T3" i="54"/>
  <c r="AE3" i="54"/>
  <c r="P3" i="54"/>
  <c r="N3" i="54"/>
  <c r="L3" i="54"/>
  <c r="AD3" i="54"/>
  <c r="H3" i="54"/>
  <c r="F3" i="54"/>
  <c r="C3" i="54"/>
  <c r="U37" i="53"/>
  <c r="P37" i="53"/>
  <c r="N37" i="53"/>
  <c r="H37" i="53"/>
  <c r="F37" i="53"/>
  <c r="U36" i="53"/>
  <c r="P36" i="53"/>
  <c r="N36" i="53"/>
  <c r="H36" i="53"/>
  <c r="F36" i="53"/>
  <c r="T32" i="53"/>
  <c r="N32" i="53"/>
  <c r="L32" i="53"/>
  <c r="T31" i="53"/>
  <c r="N31" i="53"/>
  <c r="L31" i="53"/>
  <c r="F31" i="53"/>
  <c r="U30" i="53"/>
  <c r="AB30" i="53"/>
  <c r="T30" i="53"/>
  <c r="N30" i="53"/>
  <c r="L30" i="53"/>
  <c r="AD30" i="53"/>
  <c r="F30" i="53"/>
  <c r="C30" i="53"/>
  <c r="T35" i="53"/>
  <c r="N35" i="53"/>
  <c r="L35" i="53"/>
  <c r="T34" i="53"/>
  <c r="N34" i="53"/>
  <c r="L34" i="53"/>
  <c r="H34" i="53"/>
  <c r="F34" i="53"/>
  <c r="U33" i="53"/>
  <c r="AB33" i="53"/>
  <c r="T33" i="53"/>
  <c r="AE33" i="53"/>
  <c r="N33" i="53"/>
  <c r="L33" i="53"/>
  <c r="H33" i="53"/>
  <c r="F33" i="53"/>
  <c r="C33" i="53"/>
  <c r="T29" i="53"/>
  <c r="P29" i="53"/>
  <c r="N29" i="53"/>
  <c r="L29" i="53"/>
  <c r="H29" i="53"/>
  <c r="T28" i="53"/>
  <c r="P28" i="53"/>
  <c r="N28" i="53"/>
  <c r="L28" i="53"/>
  <c r="F28" i="53"/>
  <c r="U27" i="53"/>
  <c r="AB27" i="53"/>
  <c r="T27" i="53"/>
  <c r="P27" i="53"/>
  <c r="N27" i="53"/>
  <c r="L27" i="53"/>
  <c r="F27" i="53"/>
  <c r="C27" i="53"/>
  <c r="T26" i="53"/>
  <c r="N26" i="53"/>
  <c r="L26" i="53"/>
  <c r="H26" i="53"/>
  <c r="F26" i="53"/>
  <c r="T25" i="53"/>
  <c r="N25" i="53"/>
  <c r="L25" i="53"/>
  <c r="F25" i="53"/>
  <c r="U24" i="53"/>
  <c r="AB24" i="53"/>
  <c r="T24" i="53"/>
  <c r="N24" i="53"/>
  <c r="L24" i="53"/>
  <c r="F24" i="53"/>
  <c r="C24" i="53"/>
  <c r="T23" i="53"/>
  <c r="L23" i="53"/>
  <c r="T22" i="53"/>
  <c r="L22" i="53"/>
  <c r="H22" i="53"/>
  <c r="F22" i="53"/>
  <c r="U21" i="53"/>
  <c r="AB21" i="53"/>
  <c r="T21" i="53"/>
  <c r="L21" i="53"/>
  <c r="H21" i="53"/>
  <c r="F21" i="53"/>
  <c r="C21" i="53"/>
  <c r="P20" i="53"/>
  <c r="N20" i="53"/>
  <c r="L20" i="53"/>
  <c r="H20" i="53"/>
  <c r="F20" i="53"/>
  <c r="P19" i="53"/>
  <c r="N19" i="53"/>
  <c r="H19" i="53"/>
  <c r="F19" i="53"/>
  <c r="U18" i="53"/>
  <c r="AB18" i="53"/>
  <c r="P18" i="53"/>
  <c r="N18" i="53"/>
  <c r="H18" i="53"/>
  <c r="F18" i="53"/>
  <c r="C18" i="53"/>
  <c r="T17" i="53"/>
  <c r="P17" i="53"/>
  <c r="N17" i="53"/>
  <c r="L17" i="53"/>
  <c r="H17" i="53"/>
  <c r="F17" i="53"/>
  <c r="T16" i="53"/>
  <c r="P16" i="53"/>
  <c r="N16" i="53"/>
  <c r="L16" i="53"/>
  <c r="U15" i="53"/>
  <c r="AB15" i="53"/>
  <c r="T15" i="53"/>
  <c r="P15" i="53"/>
  <c r="N15" i="53"/>
  <c r="L15" i="53"/>
  <c r="AD15" i="53"/>
  <c r="C15" i="53"/>
  <c r="T14" i="53"/>
  <c r="P14" i="53"/>
  <c r="N14" i="53"/>
  <c r="L14" i="53"/>
  <c r="T13" i="53"/>
  <c r="P13" i="53"/>
  <c r="N13" i="53"/>
  <c r="L13" i="53"/>
  <c r="H13" i="53"/>
  <c r="F13" i="53"/>
  <c r="U12" i="53"/>
  <c r="AB12" i="53"/>
  <c r="T12" i="53"/>
  <c r="AE12" i="53"/>
  <c r="P12" i="53"/>
  <c r="N12" i="53"/>
  <c r="L12" i="53"/>
  <c r="AD12" i="53"/>
  <c r="H12" i="53"/>
  <c r="F12" i="53"/>
  <c r="C12" i="53"/>
  <c r="P11" i="53"/>
  <c r="N11" i="53"/>
  <c r="L11" i="53"/>
  <c r="H11" i="53"/>
  <c r="F11" i="53"/>
  <c r="P10" i="53"/>
  <c r="N10" i="53"/>
  <c r="H10" i="53"/>
  <c r="F10" i="53"/>
  <c r="U9" i="53"/>
  <c r="AB9" i="53"/>
  <c r="P9" i="53"/>
  <c r="N9" i="53"/>
  <c r="H9" i="53"/>
  <c r="F9" i="53"/>
  <c r="C9" i="53"/>
  <c r="T8" i="53"/>
  <c r="P8" i="53"/>
  <c r="N8" i="53"/>
  <c r="L8" i="53"/>
  <c r="T7" i="53"/>
  <c r="P7" i="53"/>
  <c r="N7" i="53"/>
  <c r="L7" i="53"/>
  <c r="H7" i="53"/>
  <c r="F7" i="53"/>
  <c r="U6" i="53"/>
  <c r="AB6" i="53"/>
  <c r="T6" i="53"/>
  <c r="P6" i="53"/>
  <c r="N6" i="53"/>
  <c r="L6" i="53"/>
  <c r="H6" i="53"/>
  <c r="F6" i="53"/>
  <c r="C6" i="53"/>
  <c r="T5" i="53"/>
  <c r="P5" i="53"/>
  <c r="N5" i="53"/>
  <c r="L5" i="53"/>
  <c r="T4" i="53"/>
  <c r="P4" i="53"/>
  <c r="N4" i="53"/>
  <c r="L4" i="53"/>
  <c r="H4" i="53"/>
  <c r="F4" i="53"/>
  <c r="U3" i="53"/>
  <c r="AB3" i="53"/>
  <c r="T3" i="53"/>
  <c r="AE3" i="53"/>
  <c r="P3" i="53"/>
  <c r="N3" i="53"/>
  <c r="L3" i="53"/>
  <c r="AD3" i="53"/>
  <c r="H3" i="53"/>
  <c r="F3" i="53"/>
  <c r="C3" i="53"/>
  <c r="O11" i="51"/>
  <c r="O9" i="51"/>
  <c r="O5" i="51"/>
  <c r="O8" i="51"/>
  <c r="O10" i="51"/>
  <c r="O12" i="51"/>
  <c r="O16" i="51"/>
  <c r="E15" i="46"/>
  <c r="E12" i="46"/>
  <c r="O4" i="51"/>
  <c r="O6" i="51"/>
  <c r="O7" i="51"/>
  <c r="O3" i="51"/>
  <c r="AM53" i="47"/>
  <c r="AO53" i="47"/>
  <c r="AN53" i="47"/>
  <c r="AR53" i="47"/>
  <c r="AS53" i="47"/>
  <c r="AM27" i="47"/>
  <c r="AP27" i="47"/>
  <c r="AN27" i="47"/>
  <c r="AR27" i="47"/>
  <c r="AS27" i="47"/>
  <c r="U37" i="50"/>
  <c r="P37" i="50"/>
  <c r="N37" i="50"/>
  <c r="H37" i="50"/>
  <c r="F37" i="50"/>
  <c r="U36" i="50"/>
  <c r="P36" i="50"/>
  <c r="N36" i="50"/>
  <c r="H36" i="50"/>
  <c r="F36" i="50"/>
  <c r="T35" i="50"/>
  <c r="P35" i="50"/>
  <c r="N35" i="50"/>
  <c r="L35" i="50"/>
  <c r="H35" i="50"/>
  <c r="F35" i="50"/>
  <c r="T34" i="50"/>
  <c r="P34" i="50"/>
  <c r="N34" i="50"/>
  <c r="L34" i="50"/>
  <c r="H34" i="50"/>
  <c r="F34" i="50"/>
  <c r="U33" i="50"/>
  <c r="AB33" i="50"/>
  <c r="L33" i="50"/>
  <c r="AD33" i="50"/>
  <c r="T33" i="50"/>
  <c r="AE33" i="50"/>
  <c r="P33" i="50"/>
  <c r="N33" i="50"/>
  <c r="H33" i="50"/>
  <c r="F33" i="50"/>
  <c r="C33" i="50"/>
  <c r="T32" i="50"/>
  <c r="L32" i="50"/>
  <c r="T31" i="50"/>
  <c r="L31" i="50"/>
  <c r="U30" i="50"/>
  <c r="AB30" i="50"/>
  <c r="T30" i="50"/>
  <c r="AE30" i="50"/>
  <c r="L30" i="50"/>
  <c r="AD30" i="50"/>
  <c r="C30" i="50"/>
  <c r="T29" i="50"/>
  <c r="P29" i="50"/>
  <c r="N29" i="50"/>
  <c r="L29" i="50"/>
  <c r="H29" i="50"/>
  <c r="F29" i="50"/>
  <c r="T28" i="50"/>
  <c r="P28" i="50"/>
  <c r="N28" i="50"/>
  <c r="L28" i="50"/>
  <c r="H28" i="50"/>
  <c r="F28" i="50"/>
  <c r="U27" i="50"/>
  <c r="AB27" i="50"/>
  <c r="T27" i="50"/>
  <c r="AE27" i="50"/>
  <c r="P27" i="50"/>
  <c r="N27" i="50"/>
  <c r="L27" i="50"/>
  <c r="AD27" i="50"/>
  <c r="H27" i="50"/>
  <c r="F27" i="50"/>
  <c r="C27" i="50"/>
  <c r="T26" i="50"/>
  <c r="P26" i="50"/>
  <c r="N26" i="50"/>
  <c r="L26" i="50"/>
  <c r="H26" i="50"/>
  <c r="F26" i="50"/>
  <c r="T25" i="50"/>
  <c r="P25" i="50"/>
  <c r="N25" i="50"/>
  <c r="L25" i="50"/>
  <c r="L24" i="50"/>
  <c r="AD24" i="50"/>
  <c r="H25" i="50"/>
  <c r="F25" i="50"/>
  <c r="U24" i="50"/>
  <c r="AB24" i="50"/>
  <c r="T24" i="50"/>
  <c r="AE24" i="50"/>
  <c r="AF24" i="50"/>
  <c r="P24" i="50"/>
  <c r="N24" i="50"/>
  <c r="H24" i="50"/>
  <c r="F24" i="50"/>
  <c r="C24" i="50"/>
  <c r="T23" i="50"/>
  <c r="P23" i="50"/>
  <c r="N23" i="50"/>
  <c r="L23" i="50"/>
  <c r="H23" i="50"/>
  <c r="F23" i="50"/>
  <c r="T22" i="50"/>
  <c r="P22" i="50"/>
  <c r="N22" i="50"/>
  <c r="L22" i="50"/>
  <c r="L21" i="50"/>
  <c r="AD21" i="50"/>
  <c r="H22" i="50"/>
  <c r="F22" i="50"/>
  <c r="U21" i="50"/>
  <c r="AB21" i="50"/>
  <c r="T21" i="50"/>
  <c r="AE21" i="50"/>
  <c r="AF21" i="50"/>
  <c r="P21" i="50"/>
  <c r="N21" i="50"/>
  <c r="H21" i="50"/>
  <c r="F21" i="50"/>
  <c r="C21" i="50"/>
  <c r="T20" i="50"/>
  <c r="P20" i="50"/>
  <c r="N20" i="50"/>
  <c r="L20" i="50"/>
  <c r="H20" i="50"/>
  <c r="F20" i="50"/>
  <c r="T19" i="50"/>
  <c r="P19" i="50"/>
  <c r="N19" i="50"/>
  <c r="L19" i="50"/>
  <c r="L18" i="50"/>
  <c r="AD18" i="50"/>
  <c r="H19" i="50"/>
  <c r="F19" i="50"/>
  <c r="U18" i="50"/>
  <c r="AB18" i="50"/>
  <c r="T18" i="50"/>
  <c r="AE18" i="50"/>
  <c r="P18" i="50"/>
  <c r="N18" i="50"/>
  <c r="H18" i="50"/>
  <c r="F18" i="50"/>
  <c r="C18" i="50"/>
  <c r="T17" i="50"/>
  <c r="P17" i="50"/>
  <c r="N17" i="50"/>
  <c r="L17" i="50"/>
  <c r="H17" i="50"/>
  <c r="F17" i="50"/>
  <c r="T16" i="50"/>
  <c r="P16" i="50"/>
  <c r="N16" i="50"/>
  <c r="L16" i="50"/>
  <c r="L15" i="50"/>
  <c r="AD15" i="50"/>
  <c r="H16" i="50"/>
  <c r="F16" i="50"/>
  <c r="U15" i="50"/>
  <c r="AB15" i="50"/>
  <c r="T15" i="50"/>
  <c r="AE15" i="50"/>
  <c r="AF15" i="50"/>
  <c r="P15" i="50"/>
  <c r="N15" i="50"/>
  <c r="H15" i="50"/>
  <c r="F15" i="50"/>
  <c r="C15" i="50"/>
  <c r="T14" i="50"/>
  <c r="P14" i="50"/>
  <c r="N14" i="50"/>
  <c r="L14" i="50"/>
  <c r="H14" i="50"/>
  <c r="F14" i="50"/>
  <c r="T13" i="50"/>
  <c r="P13" i="50"/>
  <c r="N13" i="50"/>
  <c r="L13" i="50"/>
  <c r="H13" i="50"/>
  <c r="F13" i="50"/>
  <c r="U12" i="50"/>
  <c r="AB12" i="50"/>
  <c r="T12" i="50"/>
  <c r="AE12" i="50"/>
  <c r="P12" i="50"/>
  <c r="N12" i="50"/>
  <c r="L12" i="50"/>
  <c r="AD12" i="50"/>
  <c r="H12" i="50"/>
  <c r="F12" i="50"/>
  <c r="C12" i="50"/>
  <c r="T11" i="50"/>
  <c r="P11" i="50"/>
  <c r="N11" i="50"/>
  <c r="L11" i="50"/>
  <c r="H11" i="50"/>
  <c r="F11" i="50"/>
  <c r="T10" i="50"/>
  <c r="P10" i="50"/>
  <c r="N10" i="50"/>
  <c r="L10" i="50"/>
  <c r="H10" i="50"/>
  <c r="F10" i="50"/>
  <c r="U9" i="50"/>
  <c r="AB9" i="50"/>
  <c r="L9" i="50"/>
  <c r="AD9" i="50"/>
  <c r="T9" i="50"/>
  <c r="AE9" i="50"/>
  <c r="P9" i="50"/>
  <c r="N9" i="50"/>
  <c r="H9" i="50"/>
  <c r="F9" i="50"/>
  <c r="C9" i="50"/>
  <c r="T8" i="50"/>
  <c r="P8" i="50"/>
  <c r="N8" i="50"/>
  <c r="L8" i="50"/>
  <c r="L6" i="50"/>
  <c r="L7" i="50"/>
  <c r="AD6" i="50"/>
  <c r="H8" i="50"/>
  <c r="F8" i="50"/>
  <c r="T7" i="50"/>
  <c r="P7" i="50"/>
  <c r="N7" i="50"/>
  <c r="H7" i="50"/>
  <c r="F7" i="50"/>
  <c r="U6" i="50"/>
  <c r="AB6" i="50"/>
  <c r="T6" i="50"/>
  <c r="AE6" i="50"/>
  <c r="AF6" i="50"/>
  <c r="P6" i="50"/>
  <c r="N6" i="50"/>
  <c r="H6" i="50"/>
  <c r="F6" i="50"/>
  <c r="C6" i="50"/>
  <c r="T5" i="50"/>
  <c r="P5" i="50"/>
  <c r="N5" i="50"/>
  <c r="L5" i="50"/>
  <c r="L3" i="50"/>
  <c r="L4" i="50"/>
  <c r="AD3" i="50"/>
  <c r="U3" i="50"/>
  <c r="AB3" i="50"/>
  <c r="T3" i="50"/>
  <c r="T4" i="50"/>
  <c r="AE3" i="50"/>
  <c r="AF3" i="50"/>
  <c r="H5" i="50"/>
  <c r="F5" i="50"/>
  <c r="P4" i="50"/>
  <c r="N4" i="50"/>
  <c r="H4" i="50"/>
  <c r="F4" i="50"/>
  <c r="P3" i="50"/>
  <c r="N3" i="50"/>
  <c r="H3" i="50"/>
  <c r="F3" i="50"/>
  <c r="C3" i="50"/>
  <c r="P13" i="48"/>
  <c r="P4" i="48"/>
  <c r="P5" i="48"/>
  <c r="P6" i="48"/>
  <c r="P7" i="48"/>
  <c r="P8" i="48"/>
  <c r="P9" i="48"/>
  <c r="P10" i="48"/>
  <c r="P11" i="48"/>
  <c r="P12" i="48"/>
  <c r="O17" i="48"/>
  <c r="P17" i="48"/>
  <c r="AM54" i="47"/>
  <c r="AO54" i="47"/>
  <c r="AN54" i="47"/>
  <c r="AS54" i="47"/>
  <c r="AR54" i="47"/>
  <c r="AM4" i="47"/>
  <c r="AP4" i="47"/>
  <c r="AN4" i="47"/>
  <c r="AM5" i="47"/>
  <c r="AN5" i="47"/>
  <c r="AM6" i="47"/>
  <c r="AP6" i="47"/>
  <c r="AN6" i="47"/>
  <c r="AM9" i="47"/>
  <c r="AO9" i="47"/>
  <c r="AN9" i="47"/>
  <c r="AM16" i="47"/>
  <c r="AP16" i="47"/>
  <c r="AN16" i="47"/>
  <c r="AM8" i="47"/>
  <c r="AN8" i="47"/>
  <c r="AM7" i="47"/>
  <c r="AO7" i="47"/>
  <c r="AN7" i="47"/>
  <c r="AM13" i="47"/>
  <c r="AP13" i="47"/>
  <c r="AN13" i="47"/>
  <c r="AM12" i="47"/>
  <c r="AO12" i="47"/>
  <c r="AN12" i="47"/>
  <c r="AM17" i="47"/>
  <c r="AP17" i="47"/>
  <c r="AM20" i="47"/>
  <c r="AO20" i="47"/>
  <c r="AM21" i="47"/>
  <c r="AT21" i="47"/>
  <c r="AM18" i="47"/>
  <c r="AM22" i="47"/>
  <c r="AO22" i="47"/>
  <c r="AM11" i="47"/>
  <c r="AP11" i="47"/>
  <c r="AN11" i="47"/>
  <c r="AM10" i="47"/>
  <c r="AO10" i="47"/>
  <c r="AN10" i="47"/>
  <c r="AM23" i="47"/>
  <c r="AO23" i="47"/>
  <c r="AN23" i="47"/>
  <c r="AM15" i="47"/>
  <c r="AO15" i="47"/>
  <c r="AN15" i="47"/>
  <c r="AM25" i="47"/>
  <c r="AP25" i="47"/>
  <c r="AN25" i="47"/>
  <c r="AM29" i="47"/>
  <c r="AO29" i="47"/>
  <c r="AN29" i="47"/>
  <c r="AM19" i="47"/>
  <c r="AO19" i="47"/>
  <c r="AN19" i="47"/>
  <c r="AM14" i="47"/>
  <c r="AN14" i="47"/>
  <c r="AM32" i="47"/>
  <c r="AM34" i="47"/>
  <c r="AO34" i="47"/>
  <c r="AN34" i="47"/>
  <c r="AM35" i="47"/>
  <c r="AO35" i="47"/>
  <c r="AN35" i="47"/>
  <c r="AM26" i="47"/>
  <c r="AO26" i="47"/>
  <c r="AM36" i="47"/>
  <c r="AO36" i="47"/>
  <c r="AN36" i="47"/>
  <c r="AM37" i="47"/>
  <c r="AL37" i="47"/>
  <c r="AM33" i="47"/>
  <c r="AO33" i="47"/>
  <c r="AN33" i="47"/>
  <c r="AM38" i="47"/>
  <c r="AM39" i="47"/>
  <c r="AT39" i="47"/>
  <c r="AM40" i="47"/>
  <c r="AP40" i="47"/>
  <c r="AM41" i="47"/>
  <c r="AP41" i="47"/>
  <c r="AN41" i="47"/>
  <c r="AM42" i="47"/>
  <c r="AP42" i="47"/>
  <c r="AM43" i="47"/>
  <c r="AO43" i="47"/>
  <c r="AM44" i="47"/>
  <c r="AL44" i="47"/>
  <c r="AM45" i="47"/>
  <c r="AP45" i="47"/>
  <c r="AM47" i="47"/>
  <c r="AO47" i="47"/>
  <c r="AM30" i="47"/>
  <c r="AP30" i="47"/>
  <c r="AN30" i="47"/>
  <c r="AM28" i="47"/>
  <c r="AP28" i="47"/>
  <c r="AN28" i="47"/>
  <c r="AM48" i="47"/>
  <c r="AL48" i="47"/>
  <c r="AM46" i="47"/>
  <c r="AM49" i="47"/>
  <c r="AP49" i="47"/>
  <c r="AM50" i="47"/>
  <c r="AO50" i="47"/>
  <c r="AN50" i="47"/>
  <c r="AM51" i="47"/>
  <c r="AO51" i="47"/>
  <c r="AM52" i="47"/>
  <c r="AO52" i="47"/>
  <c r="AM24" i="47"/>
  <c r="AP24" i="47"/>
  <c r="AN24" i="47"/>
  <c r="AM31" i="47"/>
  <c r="AO31" i="47"/>
  <c r="AN31" i="47"/>
  <c r="AS24" i="47"/>
  <c r="AR24" i="47"/>
  <c r="AX27" i="47"/>
  <c r="AP26" i="47"/>
  <c r="AN52" i="47"/>
  <c r="AN51" i="47"/>
  <c r="AN49" i="47"/>
  <c r="AN46" i="47"/>
  <c r="AN48" i="47"/>
  <c r="AN47" i="47"/>
  <c r="AN45" i="47"/>
  <c r="AN44" i="47"/>
  <c r="AN43" i="47"/>
  <c r="AN42" i="47"/>
  <c r="AN40" i="47"/>
  <c r="AN39" i="47"/>
  <c r="AN38" i="47"/>
  <c r="AN37" i="47"/>
  <c r="AN26" i="47"/>
  <c r="AN32" i="47"/>
  <c r="AN22" i="47"/>
  <c r="AN18" i="47"/>
  <c r="AN21" i="47"/>
  <c r="AP20" i="47"/>
  <c r="AN20" i="47"/>
  <c r="AN17" i="47"/>
  <c r="AS4" i="47"/>
  <c r="AS9" i="47"/>
  <c r="AS11" i="47"/>
  <c r="AS8" i="47"/>
  <c r="AS6" i="47"/>
  <c r="AS15" i="47"/>
  <c r="AS17" i="47"/>
  <c r="AS16" i="47"/>
  <c r="AS20" i="47"/>
  <c r="AS21" i="47"/>
  <c r="AS18" i="47"/>
  <c r="AS25" i="47"/>
  <c r="AS13" i="47"/>
  <c r="AS22" i="47"/>
  <c r="AS36" i="47"/>
  <c r="AS19" i="47"/>
  <c r="AS10" i="47"/>
  <c r="AS32" i="47"/>
  <c r="AS14" i="47"/>
  <c r="AS26" i="47"/>
  <c r="AS34" i="47"/>
  <c r="AS41" i="47"/>
  <c r="AS30" i="47"/>
  <c r="AS7" i="47"/>
  <c r="AS28" i="47"/>
  <c r="AS37" i="47"/>
  <c r="AS38" i="47"/>
  <c r="AS39" i="47"/>
  <c r="AS40" i="47"/>
  <c r="AS29" i="47"/>
  <c r="AS42" i="47"/>
  <c r="AS43" i="47"/>
  <c r="AS44" i="47"/>
  <c r="AS45" i="47"/>
  <c r="AS47" i="47"/>
  <c r="AS48" i="47"/>
  <c r="AS46" i="47"/>
  <c r="AS49" i="47"/>
  <c r="AS51" i="47"/>
  <c r="AS52" i="47"/>
  <c r="AS31" i="47"/>
  <c r="AS33" i="47"/>
  <c r="AS12" i="47"/>
  <c r="AS35" i="47"/>
  <c r="AS50" i="47"/>
  <c r="AS23" i="47"/>
  <c r="AR4" i="47"/>
  <c r="AR9" i="47"/>
  <c r="AR11" i="47"/>
  <c r="AR8" i="47"/>
  <c r="AR6" i="47"/>
  <c r="AR15" i="47"/>
  <c r="AR17" i="47"/>
  <c r="AR16" i="47"/>
  <c r="AR20" i="47"/>
  <c r="AR21" i="47"/>
  <c r="AR18" i="47"/>
  <c r="AR25" i="47"/>
  <c r="AR13" i="47"/>
  <c r="AR22" i="47"/>
  <c r="AR36" i="47"/>
  <c r="AR19" i="47"/>
  <c r="AR10" i="47"/>
  <c r="AR32" i="47"/>
  <c r="AR14" i="47"/>
  <c r="AR26" i="47"/>
  <c r="AR34" i="47"/>
  <c r="AR41" i="47"/>
  <c r="AR30" i="47"/>
  <c r="AR7" i="47"/>
  <c r="AR28" i="47"/>
  <c r="AR37" i="47"/>
  <c r="AR38" i="47"/>
  <c r="AR39" i="47"/>
  <c r="AR40" i="47"/>
  <c r="AR29" i="47"/>
  <c r="AR42" i="47"/>
  <c r="AR43" i="47"/>
  <c r="AR44" i="47"/>
  <c r="AR45" i="47"/>
  <c r="AR47" i="47"/>
  <c r="AR48" i="47"/>
  <c r="AR46" i="47"/>
  <c r="AR49" i="47"/>
  <c r="AR51" i="47"/>
  <c r="AR52" i="47"/>
  <c r="AR31" i="47"/>
  <c r="AR33" i="47"/>
  <c r="AR12" i="47"/>
  <c r="AR35" i="47"/>
  <c r="AR50" i="47"/>
  <c r="AR23" i="47"/>
  <c r="AS5" i="47"/>
  <c r="AR5" i="47"/>
  <c r="BD42" i="47"/>
  <c r="BC42" i="47"/>
  <c r="BB42" i="47"/>
  <c r="BA42" i="47"/>
  <c r="AZ42" i="47"/>
  <c r="AX42" i="47"/>
  <c r="AY42" i="47"/>
  <c r="BC40" i="47"/>
  <c r="BB40" i="47"/>
  <c r="BA40" i="47"/>
  <c r="AZ40" i="47"/>
  <c r="AX40" i="47"/>
  <c r="BD40" i="47"/>
  <c r="BC39" i="47"/>
  <c r="BA39" i="47"/>
  <c r="AZ39" i="47"/>
  <c r="AY39" i="47"/>
  <c r="AX39" i="47"/>
  <c r="BB39" i="47"/>
  <c r="BD39" i="47"/>
  <c r="BC37" i="47"/>
  <c r="BB37" i="47"/>
  <c r="BA37" i="47"/>
  <c r="AZ37" i="47"/>
  <c r="AY37" i="47"/>
  <c r="AX37" i="47"/>
  <c r="BD37" i="47"/>
  <c r="BC35" i="47"/>
  <c r="BB35" i="47"/>
  <c r="BA35" i="47"/>
  <c r="AZ35" i="47"/>
  <c r="AX35" i="47"/>
  <c r="BD35" i="47"/>
  <c r="AY35" i="47"/>
  <c r="BC30" i="47"/>
  <c r="BA30" i="47"/>
  <c r="AZ30" i="47"/>
  <c r="AY30" i="47"/>
  <c r="AX30" i="47"/>
  <c r="BD30" i="47"/>
  <c r="BC12" i="47"/>
  <c r="BA12" i="47"/>
  <c r="BA5" i="47"/>
  <c r="BA4" i="47"/>
  <c r="BA8" i="47"/>
  <c r="BA10" i="47"/>
  <c r="BA6" i="47"/>
  <c r="BA13" i="47"/>
  <c r="BA22" i="47"/>
  <c r="BA23" i="47"/>
  <c r="BA9" i="47"/>
  <c r="BA26" i="47"/>
  <c r="BA31" i="47"/>
  <c r="BA15" i="47"/>
  <c r="BA7" i="47"/>
  <c r="BA11" i="47"/>
  <c r="BA17" i="47"/>
  <c r="BA16" i="47"/>
  <c r="AZ12" i="47"/>
  <c r="AY12" i="47"/>
  <c r="AX12" i="47"/>
  <c r="BB12" i="47"/>
  <c r="BD12" i="47"/>
  <c r="BD48" i="47"/>
  <c r="BC48" i="47"/>
  <c r="BB48" i="47"/>
  <c r="BA48" i="47"/>
  <c r="AZ48" i="47"/>
  <c r="AY48" i="47"/>
  <c r="AX48" i="47"/>
  <c r="BD50" i="47"/>
  <c r="BC50" i="47"/>
  <c r="BA50" i="47"/>
  <c r="AZ50" i="47"/>
  <c r="AY50" i="47"/>
  <c r="AX50" i="47"/>
  <c r="BB50" i="47"/>
  <c r="BC34" i="47"/>
  <c r="BB34" i="47"/>
  <c r="BA34" i="47"/>
  <c r="AZ34" i="47"/>
  <c r="AY34" i="47"/>
  <c r="AX34" i="47"/>
  <c r="BD34" i="47"/>
  <c r="BC16" i="47"/>
  <c r="AZ16" i="47"/>
  <c r="AY16" i="47"/>
  <c r="AX16" i="47"/>
  <c r="BB16" i="47"/>
  <c r="BD16" i="47"/>
  <c r="BC41" i="47"/>
  <c r="BA41" i="47"/>
  <c r="AZ41" i="47"/>
  <c r="AX41" i="47"/>
  <c r="AY41" i="47"/>
  <c r="BD41" i="47"/>
  <c r="BC28" i="47"/>
  <c r="BA28" i="47"/>
  <c r="AZ28" i="47"/>
  <c r="AY28" i="47"/>
  <c r="AX28" i="47"/>
  <c r="BD28" i="47"/>
  <c r="BB28" i="47"/>
  <c r="BC7" i="47"/>
  <c r="AZ7" i="47"/>
  <c r="AY7" i="47"/>
  <c r="AX7" i="47"/>
  <c r="BB7" i="47"/>
  <c r="BD7" i="47"/>
  <c r="BC15" i="47"/>
  <c r="BB15" i="47"/>
  <c r="AZ15" i="47"/>
  <c r="AY15" i="47"/>
  <c r="AX15" i="47"/>
  <c r="BD15" i="47"/>
  <c r="BC26" i="47"/>
  <c r="BB26" i="47"/>
  <c r="AZ26" i="47"/>
  <c r="AY26" i="47"/>
  <c r="AX26" i="47"/>
  <c r="BD26" i="47"/>
  <c r="BC23" i="47"/>
  <c r="AZ23" i="47"/>
  <c r="AX23" i="47"/>
  <c r="BB23" i="47"/>
  <c r="BD33" i="47"/>
  <c r="BC33" i="47"/>
  <c r="BA33" i="47"/>
  <c r="AZ33" i="47"/>
  <c r="AY33" i="47"/>
  <c r="AX33" i="47"/>
  <c r="BB33" i="47"/>
  <c r="BC31" i="47"/>
  <c r="AZ31" i="47"/>
  <c r="AY31" i="47"/>
  <c r="AX31" i="47"/>
  <c r="BD31" i="47"/>
  <c r="BD9" i="47"/>
  <c r="BC9" i="47"/>
  <c r="AZ9" i="47"/>
  <c r="AY9" i="47"/>
  <c r="AX9" i="47"/>
  <c r="BB9" i="47"/>
  <c r="BD6" i="47"/>
  <c r="BC6" i="47"/>
  <c r="AZ6" i="47"/>
  <c r="AY6" i="47"/>
  <c r="AX6" i="47"/>
  <c r="BB6" i="47"/>
  <c r="BC22" i="47"/>
  <c r="BB22" i="47"/>
  <c r="AY22" i="47"/>
  <c r="AX22" i="47"/>
  <c r="BD22" i="47"/>
  <c r="AZ22" i="47"/>
  <c r="BD17" i="47"/>
  <c r="BC17" i="47"/>
  <c r="AZ17" i="47"/>
  <c r="AY17" i="47"/>
  <c r="AX17" i="47"/>
  <c r="BB17" i="47"/>
  <c r="BC13" i="47"/>
  <c r="AZ13" i="47"/>
  <c r="AY13" i="47"/>
  <c r="AX13" i="47"/>
  <c r="BB13" i="47"/>
  <c r="BD11" i="47"/>
  <c r="BC11" i="47"/>
  <c r="AZ11" i="47"/>
  <c r="AY11" i="47"/>
  <c r="AX11" i="47"/>
  <c r="BB11" i="47"/>
  <c r="BD10" i="47"/>
  <c r="BC10" i="47"/>
  <c r="AX10" i="47"/>
  <c r="BB10" i="47"/>
  <c r="BB5" i="47"/>
  <c r="BB4" i="47"/>
  <c r="BB8" i="47"/>
  <c r="AY10" i="47"/>
  <c r="AZ10" i="47"/>
  <c r="BD8" i="47"/>
  <c r="BC8" i="47"/>
  <c r="AZ8" i="47"/>
  <c r="AY8" i="47"/>
  <c r="AX8" i="47"/>
  <c r="BD4" i="47"/>
  <c r="BC4" i="47"/>
  <c r="AZ4" i="47"/>
  <c r="AY4" i="47"/>
  <c r="AY5" i="47"/>
  <c r="AX4" i="47"/>
  <c r="BD5" i="47"/>
  <c r="BC5" i="47"/>
  <c r="AX5" i="47"/>
  <c r="AZ5" i="47"/>
  <c r="O17" i="42"/>
  <c r="P17" i="42"/>
  <c r="O13" i="42"/>
  <c r="P13" i="42"/>
  <c r="P8" i="42"/>
  <c r="P9" i="42"/>
  <c r="P10" i="42"/>
  <c r="P11" i="42"/>
  <c r="P7" i="42"/>
  <c r="P5" i="42"/>
  <c r="P6" i="42"/>
  <c r="P12" i="42"/>
  <c r="P14" i="42"/>
  <c r="M4" i="42"/>
  <c r="P4" i="42"/>
  <c r="L18" i="46"/>
  <c r="L19" i="46"/>
  <c r="AP52" i="47"/>
  <c r="AT48" i="47"/>
  <c r="AP48" i="47"/>
  <c r="AF27" i="50"/>
  <c r="AF12" i="50"/>
  <c r="AF18" i="50"/>
  <c r="AO41" i="47"/>
  <c r="AL42" i="47"/>
  <c r="AP47" i="47"/>
  <c r="AF9" i="50"/>
  <c r="AF30" i="50"/>
  <c r="AF33" i="50"/>
  <c r="AD12" i="55"/>
  <c r="AF12" i="55"/>
  <c r="Q17" i="48"/>
  <c r="C9" i="46"/>
  <c r="P16" i="51"/>
  <c r="E9" i="46"/>
  <c r="L9" i="46"/>
  <c r="Q13" i="48"/>
  <c r="Q9" i="48"/>
  <c r="C17" i="46"/>
  <c r="Q6" i="48"/>
  <c r="C16" i="46"/>
  <c r="Q5" i="48"/>
  <c r="C13" i="46"/>
  <c r="Q12" i="48"/>
  <c r="C14" i="46"/>
  <c r="Q11" i="48"/>
  <c r="C15" i="46"/>
  <c r="Q8" i="48"/>
  <c r="C11" i="46"/>
  <c r="Q7" i="48"/>
  <c r="C8" i="46"/>
  <c r="Q4" i="48"/>
  <c r="C10" i="46"/>
  <c r="Q10" i="48"/>
  <c r="C12" i="46"/>
  <c r="AD6" i="54"/>
  <c r="AF6" i="54"/>
  <c r="AF3" i="54"/>
  <c r="AF21" i="54"/>
  <c r="AD33" i="54"/>
  <c r="AF33" i="54"/>
  <c r="AF12" i="54"/>
  <c r="AF15" i="54"/>
  <c r="AD27" i="54"/>
  <c r="AF27" i="54"/>
  <c r="AF30" i="54"/>
  <c r="AG33" i="54"/>
  <c r="AD15" i="55"/>
  <c r="AE15" i="55"/>
  <c r="AD24" i="54"/>
  <c r="AE33" i="55"/>
  <c r="AE30" i="55"/>
  <c r="AO11" i="47"/>
  <c r="AQ11" i="47"/>
  <c r="AT11" i="47"/>
  <c r="AL11" i="47"/>
  <c r="BB31" i="47"/>
  <c r="AD21" i="55"/>
  <c r="AF21" i="55"/>
  <c r="AD30" i="55"/>
  <c r="AF30" i="55"/>
  <c r="AD33" i="55"/>
  <c r="AF33" i="55"/>
  <c r="AD24" i="55"/>
  <c r="AD9" i="55"/>
  <c r="AE9" i="55"/>
  <c r="AF9" i="55"/>
  <c r="AD6" i="55"/>
  <c r="AE6" i="55"/>
  <c r="AF6" i="55"/>
  <c r="AE3" i="55"/>
  <c r="AF3" i="55"/>
  <c r="AE24" i="55"/>
  <c r="AD18" i="55"/>
  <c r="AF18" i="55"/>
  <c r="AD27" i="55"/>
  <c r="AF27" i="55"/>
  <c r="AP35" i="47"/>
  <c r="AQ35" i="47"/>
  <c r="AT35" i="47"/>
  <c r="AL35" i="47"/>
  <c r="AQ26" i="47"/>
  <c r="AT26" i="47"/>
  <c r="AL26" i="47"/>
  <c r="AO24" i="47"/>
  <c r="AQ24" i="47"/>
  <c r="AT24" i="47"/>
  <c r="AL24" i="47"/>
  <c r="AP50" i="47"/>
  <c r="AP15" i="47"/>
  <c r="AQ15" i="47"/>
  <c r="AT15" i="47"/>
  <c r="AL15" i="47"/>
  <c r="AO42" i="47"/>
  <c r="AQ42" i="47"/>
  <c r="AP39" i="47"/>
  <c r="AY40" i="47"/>
  <c r="AQ41" i="47"/>
  <c r="AT41" i="47"/>
  <c r="AL41" i="47"/>
  <c r="BD13" i="47"/>
  <c r="BB30" i="47"/>
  <c r="AL40" i="47"/>
  <c r="AT42" i="47"/>
  <c r="BD23" i="47"/>
  <c r="L12" i="46"/>
  <c r="L15" i="46"/>
  <c r="AL17" i="47"/>
  <c r="AP18" i="47"/>
  <c r="BB41" i="47"/>
  <c r="AT37" i="47"/>
  <c r="AO18" i="47"/>
  <c r="AT17" i="47"/>
  <c r="AP32" i="47"/>
  <c r="AP9" i="47"/>
  <c r="AQ9" i="47"/>
  <c r="AT9" i="47"/>
  <c r="AL9" i="47"/>
  <c r="AE15" i="53"/>
  <c r="AF15" i="53"/>
  <c r="AD6" i="53"/>
  <c r="AE6" i="53"/>
  <c r="AF6" i="53"/>
  <c r="AD21" i="53"/>
  <c r="AD24" i="53"/>
  <c r="AE9" i="53"/>
  <c r="AE27" i="53"/>
  <c r="AF3" i="53"/>
  <c r="AE18" i="53"/>
  <c r="AD27" i="53"/>
  <c r="AF27" i="53"/>
  <c r="AD33" i="53"/>
  <c r="AF33" i="53"/>
  <c r="AD9" i="53"/>
  <c r="AF9" i="53"/>
  <c r="AD18" i="53"/>
  <c r="AE30" i="53"/>
  <c r="AF30" i="53"/>
  <c r="AE21" i="53"/>
  <c r="AF21" i="53"/>
  <c r="AE24" i="53"/>
  <c r="AF24" i="53"/>
  <c r="AF12" i="53"/>
  <c r="P7" i="51"/>
  <c r="E11" i="46"/>
  <c r="P6" i="51"/>
  <c r="E8" i="46"/>
  <c r="L8" i="46"/>
  <c r="P4" i="51"/>
  <c r="E13" i="46"/>
  <c r="P8" i="51"/>
  <c r="E17" i="46"/>
  <c r="L17" i="46"/>
  <c r="P3" i="51"/>
  <c r="E10" i="46"/>
  <c r="P5" i="51"/>
  <c r="E16" i="46"/>
  <c r="L16" i="46"/>
  <c r="P11" i="51"/>
  <c r="E14" i="46"/>
  <c r="AP29" i="47"/>
  <c r="AQ29" i="47"/>
  <c r="AT29" i="47"/>
  <c r="AL29" i="47"/>
  <c r="AO49" i="47"/>
  <c r="AQ49" i="47"/>
  <c r="AO27" i="47"/>
  <c r="AQ27" i="47"/>
  <c r="AT27" i="47"/>
  <c r="AL27" i="47"/>
  <c r="AP22" i="47"/>
  <c r="AQ22" i="47"/>
  <c r="BA3" i="47"/>
  <c r="AT20" i="47"/>
  <c r="AL20" i="47"/>
  <c r="AP34" i="47"/>
  <c r="AQ34" i="47"/>
  <c r="AT34" i="47"/>
  <c r="AL34" i="47"/>
  <c r="AP12" i="47"/>
  <c r="AQ12" i="47"/>
  <c r="AT12" i="47"/>
  <c r="AL12" i="47"/>
  <c r="AY23" i="47"/>
  <c r="AY3" i="47"/>
  <c r="AO44" i="47"/>
  <c r="AT49" i="47"/>
  <c r="AL49" i="47"/>
  <c r="AQ50" i="47"/>
  <c r="AT50" i="47"/>
  <c r="AL50" i="47"/>
  <c r="AO25" i="47"/>
  <c r="AQ25" i="47"/>
  <c r="AT25" i="47"/>
  <c r="AL25" i="47"/>
  <c r="AO46" i="47"/>
  <c r="AP46" i="47"/>
  <c r="BC3" i="47"/>
  <c r="AP44" i="47"/>
  <c r="AQ44" i="47"/>
  <c r="AL39" i="47"/>
  <c r="AO6" i="47"/>
  <c r="AQ6" i="47"/>
  <c r="AT6" i="47"/>
  <c r="AL6" i="47"/>
  <c r="AP54" i="47"/>
  <c r="AQ54" i="47"/>
  <c r="AT54" i="47"/>
  <c r="AL54" i="47"/>
  <c r="AO28" i="47"/>
  <c r="AQ28" i="47"/>
  <c r="AT28" i="47"/>
  <c r="AL28" i="47"/>
  <c r="AT32" i="47"/>
  <c r="AL32" i="47"/>
  <c r="AO32" i="47"/>
  <c r="AQ32" i="47"/>
  <c r="AP7" i="47"/>
  <c r="AQ7" i="47"/>
  <c r="AT7" i="47"/>
  <c r="AL7" i="47"/>
  <c r="AP19" i="47"/>
  <c r="AQ19" i="47"/>
  <c r="AT19" i="47"/>
  <c r="AL19" i="47"/>
  <c r="AX3" i="47"/>
  <c r="AQ20" i="47"/>
  <c r="AP10" i="47"/>
  <c r="AQ10" i="47"/>
  <c r="AT10" i="47"/>
  <c r="AL10" i="47"/>
  <c r="AO13" i="47"/>
  <c r="AQ13" i="47"/>
  <c r="AT13" i="47"/>
  <c r="AL13" i="47"/>
  <c r="AO4" i="47"/>
  <c r="AQ4" i="47"/>
  <c r="AT4" i="47"/>
  <c r="AL4" i="47"/>
  <c r="AP23" i="47"/>
  <c r="AQ23" i="47"/>
  <c r="AT23" i="47"/>
  <c r="AL23" i="47"/>
  <c r="AO21" i="47"/>
  <c r="AP33" i="47"/>
  <c r="AQ33" i="47"/>
  <c r="AT33" i="47"/>
  <c r="AL33" i="47"/>
  <c r="AT44" i="47"/>
  <c r="AP37" i="47"/>
  <c r="AP21" i="47"/>
  <c r="AQ52" i="47"/>
  <c r="AT52" i="47"/>
  <c r="AL52" i="47"/>
  <c r="AT45" i="47"/>
  <c r="AO39" i="47"/>
  <c r="AQ47" i="47"/>
  <c r="AT47" i="47"/>
  <c r="AL47" i="47"/>
  <c r="AP14" i="47"/>
  <c r="AO45" i="47"/>
  <c r="AQ45" i="47"/>
  <c r="AL45" i="47"/>
  <c r="AO14" i="47"/>
  <c r="AP5" i="47"/>
  <c r="AO16" i="47"/>
  <c r="AQ16" i="47"/>
  <c r="AT16" i="47"/>
  <c r="AL16" i="47"/>
  <c r="AP8" i="47"/>
  <c r="AP31" i="47"/>
  <c r="AQ31" i="47"/>
  <c r="AT31" i="47"/>
  <c r="AL31" i="47"/>
  <c r="AO48" i="47"/>
  <c r="AQ48" i="47"/>
  <c r="AL22" i="47"/>
  <c r="AT40" i="47"/>
  <c r="AP43" i="47"/>
  <c r="AQ43" i="47"/>
  <c r="AT43" i="47"/>
  <c r="AL43" i="47"/>
  <c r="AP38" i="47"/>
  <c r="AZ3" i="47"/>
  <c r="AO37" i="47"/>
  <c r="AP51" i="47"/>
  <c r="AQ51" i="47"/>
  <c r="AT51" i="47"/>
  <c r="AL51" i="47"/>
  <c r="AP36" i="47"/>
  <c r="AQ36" i="47"/>
  <c r="AT36" i="47"/>
  <c r="AL36" i="47"/>
  <c r="AP53" i="47"/>
  <c r="AQ53" i="47"/>
  <c r="AT53" i="47"/>
  <c r="AL53" i="47"/>
  <c r="BB3" i="47"/>
  <c r="AO8" i="47"/>
  <c r="AO5" i="47"/>
  <c r="AL21" i="47"/>
  <c r="AO17" i="47"/>
  <c r="AQ17" i="47"/>
  <c r="AT22" i="47"/>
  <c r="AO40" i="47"/>
  <c r="AQ40" i="47"/>
  <c r="AO38" i="47"/>
  <c r="AO30" i="47"/>
  <c r="AQ30" i="47"/>
  <c r="AT30" i="47"/>
  <c r="AL30" i="47"/>
  <c r="L13" i="46"/>
  <c r="L10" i="46"/>
  <c r="L11" i="46"/>
  <c r="L14" i="46"/>
  <c r="M13" i="46"/>
  <c r="AG30" i="54"/>
  <c r="AQ39" i="47"/>
  <c r="M17" i="46"/>
  <c r="AG3" i="54"/>
  <c r="AF24" i="55"/>
  <c r="AF15" i="55"/>
  <c r="AG15" i="55"/>
  <c r="AG21" i="55"/>
  <c r="AG24" i="55"/>
  <c r="BD3" i="47"/>
  <c r="AQ14" i="47"/>
  <c r="AT14" i="47"/>
  <c r="AL14" i="47"/>
  <c r="AQ18" i="47"/>
  <c r="AT18" i="47"/>
  <c r="AL18" i="47"/>
  <c r="AG21" i="54"/>
  <c r="AG15" i="54"/>
  <c r="AQ37" i="47"/>
  <c r="AF18" i="53"/>
  <c r="M10" i="46"/>
  <c r="AQ5" i="47"/>
  <c r="AT5" i="47"/>
  <c r="AL5" i="47"/>
  <c r="AQ21" i="47"/>
  <c r="AQ38" i="47"/>
  <c r="AT38" i="47"/>
  <c r="AL38" i="47"/>
  <c r="AQ46" i="47"/>
  <c r="AT46" i="47"/>
  <c r="AL46" i="47"/>
  <c r="AQ8" i="47"/>
  <c r="AT8" i="47"/>
  <c r="AL8" i="47"/>
  <c r="M14" i="46"/>
  <c r="M9" i="46"/>
  <c r="M15" i="46"/>
  <c r="M16" i="46"/>
  <c r="AG33" i="55"/>
  <c r="AG27" i="55"/>
  <c r="M18" i="46"/>
  <c r="M8" i="46"/>
  <c r="M12" i="46"/>
  <c r="M11" i="46"/>
  <c r="M19" i="46"/>
  <c r="AG18" i="55"/>
  <c r="AG30" i="55"/>
  <c r="AG9" i="55"/>
  <c r="AG12" i="55"/>
  <c r="B4" i="47"/>
  <c r="AG3" i="55"/>
  <c r="B33" i="47"/>
  <c r="B12" i="47"/>
  <c r="B36" i="47"/>
  <c r="B28" i="47"/>
  <c r="B32" i="47"/>
  <c r="B54" i="47"/>
  <c r="B5" i="47"/>
  <c r="B26" i="47"/>
  <c r="B19" i="47"/>
  <c r="B21" i="47"/>
  <c r="B14" i="47"/>
  <c r="B6" i="47"/>
  <c r="B8" i="47"/>
  <c r="B46" i="47"/>
  <c r="B13" i="47"/>
  <c r="B42" i="47"/>
  <c r="B18" i="47"/>
  <c r="B30" i="47"/>
  <c r="B15" i="47"/>
  <c r="B22" i="47"/>
  <c r="B31" i="47"/>
  <c r="B53" i="47"/>
  <c r="B47" i="47"/>
  <c r="B49" i="47"/>
  <c r="B10" i="47"/>
  <c r="B40" i="47"/>
  <c r="B20" i="47"/>
  <c r="B29" i="47"/>
  <c r="B45" i="47"/>
  <c r="B35" i="47"/>
  <c r="B11" i="47"/>
  <c r="B51" i="47"/>
  <c r="B7" i="47"/>
  <c r="B24" i="47"/>
  <c r="B38" i="47"/>
  <c r="B43" i="47"/>
  <c r="B39" i="47"/>
  <c r="B50" i="47"/>
  <c r="B27" i="47"/>
  <c r="B9" i="47"/>
  <c r="B23" i="47"/>
  <c r="B37" i="47"/>
  <c r="B41" i="47"/>
  <c r="B34" i="47"/>
  <c r="B44" i="47"/>
  <c r="B17" i="47"/>
  <c r="B25" i="47"/>
  <c r="B16" i="47"/>
  <c r="B52" i="47"/>
  <c r="B48" i="47"/>
  <c r="C30" i="55"/>
</calcChain>
</file>

<file path=xl/comments1.xml><?xml version="1.0" encoding="utf-8"?>
<comments xmlns="http://schemas.openxmlformats.org/spreadsheetml/2006/main">
  <authors>
    <author>Ronald Wortel</author>
  </authors>
  <commentList>
    <comment ref="G11" authorId="0">
      <text>
        <r>
          <rPr>
            <b/>
            <sz val="9"/>
            <color indexed="81"/>
            <rFont val="Arial"/>
            <family val="2"/>
          </rPr>
          <t>Ronald Wortel:</t>
        </r>
        <r>
          <rPr>
            <sz val="9"/>
            <color indexed="81"/>
            <rFont val="Arial"/>
            <family val="2"/>
          </rPr>
          <t xml:space="preserve">
</t>
        </r>
        <r>
          <rPr>
            <b/>
            <sz val="14"/>
            <color indexed="81"/>
            <rFont val="Arial"/>
            <family val="2"/>
          </rPr>
          <t>DSQ</t>
        </r>
      </text>
    </comment>
    <comment ref="L12" authorId="0">
      <text>
        <r>
          <rPr>
            <b/>
            <sz val="9"/>
            <color indexed="81"/>
            <rFont val="Arial"/>
            <family val="2"/>
          </rPr>
          <t>Ronald Wortel:</t>
        </r>
        <r>
          <rPr>
            <sz val="9"/>
            <color indexed="81"/>
            <rFont val="Arial"/>
            <family val="2"/>
          </rPr>
          <t xml:space="preserve">
</t>
        </r>
        <r>
          <rPr>
            <b/>
            <sz val="14"/>
            <color indexed="81"/>
            <rFont val="Arial"/>
            <family val="2"/>
          </rPr>
          <t>DNS</t>
        </r>
      </text>
    </comment>
    <comment ref="M12" authorId="0">
      <text>
        <r>
          <rPr>
            <b/>
            <sz val="9"/>
            <color indexed="81"/>
            <rFont val="Arial"/>
            <family val="2"/>
          </rPr>
          <t>Ronald Wortel:</t>
        </r>
        <r>
          <rPr>
            <sz val="9"/>
            <color indexed="81"/>
            <rFont val="Arial"/>
            <family val="2"/>
          </rPr>
          <t xml:space="preserve">
</t>
        </r>
        <r>
          <rPr>
            <b/>
            <sz val="14"/>
            <color indexed="81"/>
            <rFont val="Arial"/>
            <family val="2"/>
          </rPr>
          <t>DNS</t>
        </r>
      </text>
    </comment>
    <comment ref="N12" authorId="0">
      <text>
        <r>
          <rPr>
            <b/>
            <sz val="9"/>
            <color indexed="81"/>
            <rFont val="Arial"/>
            <family val="2"/>
          </rPr>
          <t>Ronald Wortel:</t>
        </r>
        <r>
          <rPr>
            <sz val="9"/>
            <color indexed="81"/>
            <rFont val="Arial"/>
            <family val="2"/>
          </rPr>
          <t xml:space="preserve">
</t>
        </r>
        <r>
          <rPr>
            <b/>
            <sz val="14"/>
            <color indexed="81"/>
            <rFont val="Arial"/>
            <family val="2"/>
          </rPr>
          <t>DNS</t>
        </r>
      </text>
    </comment>
  </commentList>
</comments>
</file>

<file path=xl/comments2.xml><?xml version="1.0" encoding="utf-8"?>
<comments xmlns="http://schemas.openxmlformats.org/spreadsheetml/2006/main">
  <authors>
    <author>Ronald Wortel</author>
  </authors>
  <commentList>
    <comment ref="F8" authorId="0">
      <text>
        <r>
          <rPr>
            <b/>
            <sz val="9"/>
            <color indexed="81"/>
            <rFont val="Arial"/>
            <family val="2"/>
          </rPr>
          <t>Ronald Wortel:</t>
        </r>
        <r>
          <rPr>
            <sz val="9"/>
            <color indexed="81"/>
            <rFont val="Arial"/>
            <family val="2"/>
          </rPr>
          <t xml:space="preserve">
DNF</t>
        </r>
      </text>
    </comment>
  </commentList>
</comments>
</file>

<file path=xl/sharedStrings.xml><?xml version="1.0" encoding="utf-8"?>
<sst xmlns="http://schemas.openxmlformats.org/spreadsheetml/2006/main" count="1171" uniqueCount="303">
  <si>
    <t>Klaus Mueller</t>
  </si>
  <si>
    <t>Julian Masters</t>
  </si>
  <si>
    <t>Jos Vissers</t>
  </si>
  <si>
    <t>H10</t>
  </si>
  <si>
    <t>Date</t>
  </si>
  <si>
    <t>Place</t>
  </si>
  <si>
    <t>DNS</t>
  </si>
  <si>
    <t>DSQ</t>
  </si>
  <si>
    <t>DNF</t>
  </si>
  <si>
    <t>DNC</t>
  </si>
  <si>
    <t>OCS</t>
  </si>
  <si>
    <t>Old</t>
  </si>
  <si>
    <t>New</t>
  </si>
  <si>
    <t>OOD</t>
  </si>
  <si>
    <t>Helm</t>
  </si>
  <si>
    <t>Rudolf Fleischer</t>
  </si>
  <si>
    <t>Robyn Green</t>
  </si>
  <si>
    <t>Bilal Osman</t>
  </si>
  <si>
    <t>Double Dutch</t>
  </si>
  <si>
    <t>Stijn Delauré</t>
  </si>
  <si>
    <t>Tom Wittingham</t>
  </si>
  <si>
    <t>Johannes Boersma</t>
  </si>
  <si>
    <t>Ronald Wortel</t>
  </si>
  <si>
    <t>David Boeyinga</t>
  </si>
  <si>
    <t>Marcel Zeestraten</t>
  </si>
  <si>
    <t>Team race</t>
  </si>
  <si>
    <t>Paul Frost</t>
  </si>
  <si>
    <t>Christophe Doublet</t>
  </si>
  <si>
    <t>Maartje Koning</t>
  </si>
  <si>
    <t>SUM</t>
  </si>
  <si>
    <t>STa</t>
  </si>
  <si>
    <t>AVG</t>
  </si>
  <si>
    <t>No.</t>
  </si>
  <si>
    <t>D</t>
  </si>
  <si>
    <t>Jan Willem Brinkhorst</t>
  </si>
  <si>
    <t>Min</t>
  </si>
  <si>
    <t>F16</t>
  </si>
  <si>
    <t>H11</t>
  </si>
  <si>
    <t>H12</t>
  </si>
  <si>
    <t>Cast</t>
  </si>
  <si>
    <t>Marianne Vissinga</t>
  </si>
  <si>
    <t>H13</t>
  </si>
  <si>
    <t>H14</t>
  </si>
  <si>
    <t>Joe Bildstein</t>
  </si>
  <si>
    <t>Tony Males</t>
  </si>
  <si>
    <t>SUR</t>
  </si>
  <si>
    <t>Gary Lanier</t>
  </si>
  <si>
    <t>H15</t>
  </si>
  <si>
    <t>Vik</t>
  </si>
  <si>
    <t>Team</t>
  </si>
  <si>
    <t>ST</t>
  </si>
  <si>
    <t>Victoria Grainger</t>
  </si>
  <si>
    <t>MC</t>
  </si>
  <si>
    <t>G</t>
  </si>
  <si>
    <t>Points</t>
  </si>
  <si>
    <t>H6</t>
  </si>
  <si>
    <t>H7</t>
  </si>
  <si>
    <t>H8</t>
  </si>
  <si>
    <t>H9</t>
  </si>
  <si>
    <t>Jitske van As</t>
  </si>
  <si>
    <t>Avg 11 12</t>
  </si>
  <si>
    <t>Susanne Solberg</t>
  </si>
  <si>
    <t>Simon Brissenden</t>
  </si>
  <si>
    <t>Ian Duncan</t>
  </si>
  <si>
    <t>Manuel Fritz</t>
  </si>
  <si>
    <t>Peter Argument</t>
  </si>
  <si>
    <t>Rodger Martin</t>
  </si>
  <si>
    <t>Gabriel Carrasquel</t>
  </si>
  <si>
    <t>Max</t>
  </si>
  <si>
    <t>STu</t>
  </si>
  <si>
    <t>STo</t>
  </si>
  <si>
    <t>VIK</t>
  </si>
  <si>
    <t>Tom Moffat</t>
  </si>
  <si>
    <t>David Alsop</t>
  </si>
  <si>
    <t>Ronald van As</t>
  </si>
  <si>
    <t>Giles Brinsley</t>
  </si>
  <si>
    <t>Sjoerd Wijtsma</t>
  </si>
  <si>
    <t>Jamie Stewart</t>
  </si>
  <si>
    <t>Irene Gomez Perez</t>
  </si>
  <si>
    <t>Arjan Vos</t>
  </si>
  <si>
    <t>Matthijs Wagemans</t>
  </si>
  <si>
    <t>Bojana Pavlovic</t>
  </si>
  <si>
    <t>Darren daSilva</t>
  </si>
  <si>
    <t>Giants A</t>
  </si>
  <si>
    <t>Giants B</t>
  </si>
  <si>
    <t>Pirates</t>
  </si>
  <si>
    <t>Giles</t>
  </si>
  <si>
    <t>1 (12:00h-14:30)</t>
  </si>
  <si>
    <t>2 (14:00h-16:30)</t>
  </si>
  <si>
    <t>Slot Timings:</t>
  </si>
  <si>
    <t>16's-1</t>
  </si>
  <si>
    <t>16's-2</t>
  </si>
  <si>
    <t>16's-3</t>
  </si>
  <si>
    <t>Qty of boats available</t>
  </si>
  <si>
    <t>H5</t>
  </si>
  <si>
    <t>Spare 1 (first come first serve)</t>
  </si>
  <si>
    <t>Spare 2 (first come first serve)</t>
  </si>
  <si>
    <t>H</t>
  </si>
  <si>
    <t>Sail No.</t>
  </si>
  <si>
    <t>Crew</t>
  </si>
  <si>
    <t>Spare 1 (Giants C)</t>
  </si>
  <si>
    <t>Remarks</t>
  </si>
  <si>
    <t>Remarks:</t>
  </si>
  <si>
    <t>Pirates 2</t>
  </si>
  <si>
    <t>Pirates 1</t>
  </si>
  <si>
    <t>042</t>
  </si>
  <si>
    <t>Team Race Date</t>
  </si>
  <si>
    <t>Slot No. 1</t>
  </si>
  <si>
    <t>Results Slot No. 1</t>
  </si>
  <si>
    <t>Race 1</t>
  </si>
  <si>
    <t>Race 2</t>
  </si>
  <si>
    <t>Race 3</t>
  </si>
  <si>
    <t>Bojana (race 1+3 crew), Christophe (race 2 helm)</t>
  </si>
  <si>
    <t>Christophe (race 1+3 helm), Bojana (race 2 helm)</t>
  </si>
  <si>
    <t>Stijn</t>
  </si>
  <si>
    <t>Bojana</t>
  </si>
  <si>
    <t>Marcel</t>
  </si>
  <si>
    <t>Christophe</t>
  </si>
  <si>
    <t>James</t>
  </si>
  <si>
    <t>Victoria</t>
  </si>
  <si>
    <t>Jamie</t>
  </si>
  <si>
    <t>Irene</t>
  </si>
  <si>
    <t>Manuel</t>
  </si>
  <si>
    <t>Jorrit</t>
  </si>
  <si>
    <t>Sven</t>
  </si>
  <si>
    <t>Michael</t>
  </si>
  <si>
    <t>Marije</t>
  </si>
  <si>
    <t>Tony</t>
  </si>
  <si>
    <t>Nicholas</t>
  </si>
  <si>
    <t>Erwin</t>
  </si>
  <si>
    <t>Arjan</t>
  </si>
  <si>
    <t>Kathie</t>
  </si>
  <si>
    <t>Simon</t>
  </si>
  <si>
    <t>Feather</t>
  </si>
  <si>
    <t>Paul</t>
  </si>
  <si>
    <t>(no crew)</t>
  </si>
  <si>
    <t>Maria</t>
  </si>
  <si>
    <t>Mathew</t>
  </si>
  <si>
    <t>Ralph</t>
  </si>
  <si>
    <t>Johannes</t>
  </si>
  <si>
    <t>Griet</t>
  </si>
  <si>
    <t>David</t>
  </si>
  <si>
    <t>Karienke</t>
  </si>
  <si>
    <t>Sjoerd (race 1 helm), Arjan (race 2 helm)</t>
  </si>
  <si>
    <t>Race 4</t>
  </si>
  <si>
    <t>Race 5</t>
  </si>
  <si>
    <t>Race 6</t>
  </si>
  <si>
    <t>Slot No. 2</t>
  </si>
  <si>
    <t>Results Slot No. 2</t>
  </si>
  <si>
    <t>Did not start, did not come to the starting area</t>
  </si>
  <si>
    <t>Did not start (other than DNC and OCS)</t>
  </si>
  <si>
    <t>Did not start, on course side of starting line at her starting signal and failed to start, or broke rule 30.1</t>
  </si>
  <si>
    <t>Did not finish</t>
  </si>
  <si>
    <t>RAF</t>
  </si>
  <si>
    <t>Retired after finishing</t>
  </si>
  <si>
    <t>Disqualification</t>
  </si>
  <si>
    <t>DNE</t>
  </si>
  <si>
    <t>Disqualification not excludable</t>
  </si>
  <si>
    <t>RDG</t>
  </si>
  <si>
    <t>Redress given</t>
  </si>
  <si>
    <t>Arjan (race 1 crew), Sjoerd (race 2 helm)</t>
  </si>
  <si>
    <t>A boat that did not start, did not finish, retired or was disqualified</t>
  </si>
  <si>
    <t>shall be scored points for the finishing place one more than the</t>
  </si>
  <si>
    <t>number of boats entered in the series. A boat that is penalized under</t>
  </si>
  <si>
    <t>rule 30.2 or that takes a penalty under rule 44.3(a) shall be scored</t>
  </si>
  <si>
    <t>points as provided in rule 44.3(c).</t>
  </si>
  <si>
    <t>DNC=13 points</t>
  </si>
  <si>
    <t>2 penalty for double helming +1 penalty for double crewing in same team. DSQ=13 points</t>
  </si>
  <si>
    <t>DNF=13 points</t>
  </si>
  <si>
    <t>1 penalty for double crewing in the same team. DNS=13 points</t>
  </si>
  <si>
    <t>No. Boats entered in this series</t>
  </si>
  <si>
    <t>Timing Slot 1:</t>
  </si>
  <si>
    <t>Timing Slot 2:</t>
  </si>
  <si>
    <t>Overall Position</t>
  </si>
  <si>
    <t>Ras Al Hamra Boat Club H16 Team Races: Updated Results 2012-2013</t>
  </si>
  <si>
    <t>Item</t>
  </si>
  <si>
    <t>Penalty points per race</t>
  </si>
  <si>
    <t>No OOD people during races</t>
  </si>
  <si>
    <t>Additional points</t>
  </si>
  <si>
    <t>Oman Open</t>
  </si>
  <si>
    <t>13+14-Sept-12</t>
  </si>
  <si>
    <t>Counting the points for the helmranking:</t>
  </si>
  <si>
    <t>If a helm did not sail for 1 complete season, the helm will be discarded from the helm ranking list.</t>
  </si>
  <si>
    <t>If a helm leaves Oman, the helm will be discarded from the helm ranking list.</t>
  </si>
  <si>
    <t xml:space="preserve">Races besides the Team Races are also taken into account for the helm ranking. Only the results of the first races (with a max. of 3 races) that the individual helm sailed on that event, will be counted in the helm ranking list. </t>
  </si>
  <si>
    <t>Only the results of the first set of races (with a max. of 3 races) that the individual helm sailed on a day of teamracing will be counted in the helm ranking list. This could appear to be in slot 1 or slot 2.</t>
  </si>
  <si>
    <t>If a helm got penalty points during team races, they will not be counted in the helm ranking list. This list shows the clear results, the penalties are only in the disadvantage of the team results.</t>
  </si>
  <si>
    <t>Susanne</t>
  </si>
  <si>
    <t>Erwin Kanters</t>
  </si>
  <si>
    <t>Michael Proot</t>
  </si>
  <si>
    <t>Jorrit Scholten</t>
  </si>
  <si>
    <t>Jonathan Harwood</t>
  </si>
  <si>
    <t>Robert Harwood</t>
  </si>
  <si>
    <t>16's</t>
  </si>
  <si>
    <t>Avg 12 13</t>
  </si>
  <si>
    <t>Discard 1</t>
  </si>
  <si>
    <t>Discard 2</t>
  </si>
  <si>
    <t>Final SUM</t>
  </si>
  <si>
    <t>Pirts</t>
  </si>
  <si>
    <r>
      <t>Double Helming (in 1</t>
    </r>
    <r>
      <rPr>
        <vertAlign val="superscript"/>
        <sz val="10"/>
        <rFont val="Arial"/>
        <family val="2"/>
      </rPr>
      <t>st</t>
    </r>
    <r>
      <rPr>
        <sz val="10"/>
        <rFont val="Arial"/>
      </rPr>
      <t> and 2</t>
    </r>
    <r>
      <rPr>
        <vertAlign val="superscript"/>
        <sz val="10"/>
        <rFont val="Arial"/>
        <family val="2"/>
      </rPr>
      <t>nd</t>
    </r>
    <r>
      <rPr>
        <sz val="10"/>
        <rFont val="Arial"/>
      </rPr>
      <t>slot) in same team</t>
    </r>
  </si>
  <si>
    <r>
      <t>Double Helming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</si>
  <si>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same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</si>
  <si>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</si>
  <si>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Switching Helm and Crew for 2</t>
    </r>
    <r>
      <rPr>
        <vertAlign val="superscript"/>
        <sz val="10"/>
        <rFont val="Arial"/>
        <family val="2"/>
      </rPr>
      <t>nd</t>
    </r>
    <r>
      <rPr>
        <sz val="10"/>
        <rFont val="Arial"/>
      </rPr>
      <t>slot in same team</t>
    </r>
  </si>
  <si>
    <r>
      <t>Switching Helm and Crew for 2</t>
    </r>
    <r>
      <rPr>
        <vertAlign val="superscript"/>
        <sz val="10"/>
        <rFont val="Arial"/>
        <family val="2"/>
      </rPr>
      <t>nd</t>
    </r>
    <r>
      <rPr>
        <sz val="10"/>
        <rFont val="Arial"/>
      </rPr>
      <t>slot in different team</t>
    </r>
  </si>
  <si>
    <r>
      <t>*= Double Crewing means, you are crew in the 1</t>
    </r>
    <r>
      <rPr>
        <vertAlign val="superscript"/>
        <sz val="10"/>
        <rFont val="Arial"/>
        <family val="2"/>
      </rPr>
      <t>st</t>
    </r>
    <r>
      <rPr>
        <sz val="10"/>
        <rFont val="Arial"/>
      </rPr>
      <t xml:space="preserve"> slot and crew in the 2</t>
    </r>
    <r>
      <rPr>
        <vertAlign val="superscript"/>
        <sz val="10"/>
        <rFont val="Arial"/>
        <family val="2"/>
      </rPr>
      <t>nd</t>
    </r>
    <r>
      <rPr>
        <sz val="10"/>
        <rFont val="Arial"/>
      </rPr>
      <t xml:space="preserve"> slot, so both times you are not helming!</t>
    </r>
  </si>
  <si>
    <t>Helm Ranking</t>
  </si>
  <si>
    <t>Mathew Copenhaver</t>
  </si>
  <si>
    <t>Abdul Rahim Turkistani</t>
  </si>
  <si>
    <t>Julian</t>
  </si>
  <si>
    <t>Max. average score for new participants is 20.</t>
  </si>
  <si>
    <t>The average score of last season will be taken into account if less than 3 races are sailed in current season.</t>
  </si>
  <si>
    <t>10 races = 1 discard</t>
  </si>
  <si>
    <t>16 races = 2 discards</t>
  </si>
  <si>
    <t>David van Bourgonje</t>
  </si>
  <si>
    <t>Christopher</t>
  </si>
  <si>
    <t>Maria Padilla</t>
  </si>
  <si>
    <t>Marloon Kooij</t>
  </si>
  <si>
    <t>Jonathon Harwood</t>
  </si>
  <si>
    <t>Rob Harwood</t>
  </si>
  <si>
    <t>Griet Ryheul</t>
  </si>
  <si>
    <t>Joanna?</t>
  </si>
  <si>
    <t>Fred Rourke</t>
  </si>
  <si>
    <t>Jules Brinsley</t>
  </si>
  <si>
    <t>Kieran Gray</t>
  </si>
  <si>
    <t>Fred Park</t>
  </si>
  <si>
    <t>Dave Clark</t>
  </si>
  <si>
    <t>Sven Scholten</t>
  </si>
  <si>
    <t>Paul van Mook</t>
  </si>
  <si>
    <t>Mirte?</t>
  </si>
  <si>
    <t>Marisol</t>
  </si>
  <si>
    <t>James?</t>
  </si>
  <si>
    <t>H5 + H6 cracked crossbar</t>
  </si>
  <si>
    <t>H9 broken hull. Giants A: SUR, Giants C: H5</t>
  </si>
  <si>
    <t>Boats sailing</t>
  </si>
  <si>
    <t>Total</t>
  </si>
  <si>
    <t>Sail No</t>
  </si>
  <si>
    <t>OOD Assis-tance</t>
  </si>
  <si>
    <t>AP Total</t>
  </si>
  <si>
    <t>Pool    1</t>
  </si>
  <si>
    <t>Pool    2</t>
  </si>
  <si>
    <t>M13</t>
  </si>
  <si>
    <t>Helmed twice in a different boat</t>
  </si>
  <si>
    <t>Y</t>
  </si>
  <si>
    <t>H09</t>
  </si>
  <si>
    <t>H08</t>
  </si>
  <si>
    <t>WNU</t>
  </si>
  <si>
    <t>-</t>
  </si>
  <si>
    <t>H07</t>
  </si>
  <si>
    <t>DD</t>
  </si>
  <si>
    <t xml:space="preserve">Double helming and crewing, </t>
  </si>
  <si>
    <t>Spare 1 (first come)</t>
  </si>
  <si>
    <t>Spare 2 (first come)</t>
  </si>
  <si>
    <t>No OOD assistance during races</t>
  </si>
  <si>
    <r>
      <t>*= Double Crewing means, you are crew in the 1</t>
    </r>
    <r>
      <rPr>
        <vertAlign val="superscript"/>
        <sz val="10"/>
        <rFont val="Arial"/>
        <family val="2"/>
      </rPr>
      <t>st</t>
    </r>
    <r>
      <rPr>
        <sz val="10"/>
        <rFont val="Arial"/>
      </rPr>
      <t xml:space="preserve"> slot and crew in the 2</t>
    </r>
    <r>
      <rPr>
        <vertAlign val="superscript"/>
        <sz val="10"/>
        <rFont val="Arial"/>
        <family val="2"/>
      </rPr>
      <t>nd</t>
    </r>
    <r>
      <rPr>
        <sz val="10"/>
        <rFont val="Arial"/>
      </rPr>
      <t xml:space="preserve"> slot, so both times you are not helming!</t>
    </r>
  </si>
  <si>
    <r>
      <t>Double Helming (in 1</t>
    </r>
    <r>
      <rPr>
        <vertAlign val="superscript"/>
        <sz val="10"/>
        <rFont val="Arial"/>
        <family val="2"/>
      </rPr>
      <t>st</t>
    </r>
    <r>
      <rPr>
        <sz val="10"/>
        <rFont val="Arial"/>
      </rPr>
      <t> and 2</t>
    </r>
    <r>
      <rPr>
        <vertAlign val="superscript"/>
        <sz val="10"/>
        <rFont val="Arial"/>
        <family val="2"/>
      </rPr>
      <t>nd</t>
    </r>
    <r>
      <rPr>
        <sz val="10"/>
        <rFont val="Arial"/>
      </rPr>
      <t>slot) in same team</t>
    </r>
  </si>
  <si>
    <t>A boat that did not start, did not finish, retired or was disqualified shall be scored points for the finishing place one more than the number of boats entered in the series. A boat that is penalized under rule 30.2 or that takes a penalty under rule 44.3(a) shall be scored points as provided in rule 44.3(c).</t>
  </si>
  <si>
    <r>
      <t>Double Helming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</si>
  <si>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same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</si>
  <si>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</si>
  <si>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Switching Helm and Crew for 2</t>
    </r>
    <r>
      <rPr>
        <vertAlign val="superscript"/>
        <sz val="10"/>
        <rFont val="Arial"/>
        <family val="2"/>
      </rPr>
      <t>nd</t>
    </r>
    <r>
      <rPr>
        <sz val="10"/>
        <rFont val="Arial"/>
      </rPr>
      <t>slot in same team</t>
    </r>
  </si>
  <si>
    <t>Did not start, on course side of starting line at the starting signal and failed to start, or broke rule 30.1</t>
  </si>
  <si>
    <r>
      <t>Switching Helm and Crew for 2</t>
    </r>
    <r>
      <rPr>
        <vertAlign val="superscript"/>
        <sz val="10"/>
        <rFont val="Arial"/>
        <family val="2"/>
      </rPr>
      <t>nd</t>
    </r>
    <r>
      <rPr>
        <sz val="10"/>
        <rFont val="Arial"/>
      </rPr>
      <t>slot in different team</t>
    </r>
  </si>
  <si>
    <t>Was not used</t>
  </si>
  <si>
    <t>Simon Imber</t>
  </si>
  <si>
    <t>Marije Wijstma</t>
  </si>
  <si>
    <t>Anne-Laure Bresse</t>
  </si>
  <si>
    <t>James Owens</t>
  </si>
  <si>
    <t>Nick Burch</t>
  </si>
  <si>
    <t>Irene Gomez</t>
  </si>
  <si>
    <t>11</t>
  </si>
  <si>
    <t>H5 cracked crossbar</t>
  </si>
  <si>
    <t>H06</t>
  </si>
  <si>
    <t>Willemijn Bouman</t>
  </si>
  <si>
    <t>Marije van Koolwijk</t>
  </si>
  <si>
    <t>Roos Bulder</t>
  </si>
  <si>
    <t>Kiyara</t>
  </si>
  <si>
    <t>Henry</t>
  </si>
  <si>
    <t>Spare 1</t>
  </si>
  <si>
    <t xml:space="preserve">Spare 2 </t>
  </si>
  <si>
    <t>9</t>
  </si>
  <si>
    <t>Penalty points are 3 per race for double helming including 3x3 penalty points from Pirates 2.</t>
  </si>
  <si>
    <t>Sur</t>
  </si>
  <si>
    <r>
      <t>*= Double Crewing means, you are crew in the 1</t>
    </r>
    <r>
      <rPr>
        <vertAlign val="superscript"/>
        <sz val="10"/>
        <rFont val="Arial"/>
        <family val="2"/>
      </rPr>
      <t>st</t>
    </r>
    <r>
      <rPr>
        <sz val="10"/>
        <rFont val="Arial"/>
      </rPr>
      <t xml:space="preserve"> slot and crew in the 2</t>
    </r>
    <r>
      <rPr>
        <vertAlign val="superscript"/>
        <sz val="10"/>
        <rFont val="Arial"/>
        <family val="2"/>
      </rPr>
      <t>nd</t>
    </r>
    <r>
      <rPr>
        <sz val="10"/>
        <rFont val="Arial"/>
      </rPr>
      <t xml:space="preserve"> slot, so both times you are not helming!</t>
    </r>
  </si>
  <si>
    <r>
      <t>Double Helming (in 1</t>
    </r>
    <r>
      <rPr>
        <vertAlign val="superscript"/>
        <sz val="10"/>
        <rFont val="Arial"/>
        <family val="2"/>
      </rPr>
      <t>st</t>
    </r>
    <r>
      <rPr>
        <sz val="10"/>
        <rFont val="Arial"/>
      </rPr>
      <t> and 2</t>
    </r>
    <r>
      <rPr>
        <vertAlign val="superscript"/>
        <sz val="10"/>
        <rFont val="Arial"/>
        <family val="2"/>
      </rPr>
      <t>nd</t>
    </r>
    <r>
      <rPr>
        <sz val="10"/>
        <rFont val="Arial"/>
      </rPr>
      <t>slot) in same team</t>
    </r>
  </si>
  <si>
    <t>A boat that did not start (DNC), did not finish (DNF), retired (RAF) or was disqualified (DSQ) shall be scored points for the finishing place of one or two more than the number of boats entered in the series. A boat that is penalized under rule 30.2 or that takes a penalty under rule 44.3(a) shall be scored points as provided in rule 44.3(c).</t>
  </si>
  <si>
    <r>
      <t>Double Helming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</si>
  <si>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same team</t>
    </r>
  </si>
  <si>
    <r>
      <t>Double Crewing</t>
    </r>
    <r>
      <rPr>
        <sz val="10"/>
        <color rgb="FF1F497D"/>
        <rFont val="Arial"/>
        <family val="2"/>
      </rPr>
      <t>*</t>
    </r>
    <r>
      <rPr>
        <sz val="10"/>
        <rFont val="Arial"/>
      </rPr>
      <t xml:space="preserve"> (in 1</t>
    </r>
    <r>
      <rPr>
        <vertAlign val="superscript"/>
        <sz val="10"/>
        <rFont val="Arial"/>
        <family val="2"/>
      </rPr>
      <t>st</t>
    </r>
    <r>
      <rPr>
        <sz val="10"/>
        <rFont val="Arial"/>
      </rPr>
      <t> and 2</t>
    </r>
    <r>
      <rPr>
        <vertAlign val="superscript"/>
        <sz val="10"/>
        <rFont val="Arial"/>
        <family val="2"/>
      </rPr>
      <t>nd</t>
    </r>
    <r>
      <rPr>
        <sz val="10"/>
        <rFont val="Arial"/>
      </rPr>
      <t>slot) in different team</t>
    </r>
  </si>
  <si>
    <r>
      <t>Switching Helm and Crew for 2</t>
    </r>
    <r>
      <rPr>
        <vertAlign val="superscript"/>
        <sz val="10"/>
        <rFont val="Arial"/>
        <family val="2"/>
      </rPr>
      <t>nd</t>
    </r>
    <r>
      <rPr>
        <sz val="10"/>
        <rFont val="Arial"/>
      </rPr>
      <t>slot in same team</t>
    </r>
  </si>
  <si>
    <r>
      <t>Switching Helm and Crew for 2</t>
    </r>
    <r>
      <rPr>
        <vertAlign val="superscript"/>
        <sz val="10"/>
        <rFont val="Arial"/>
        <family val="2"/>
      </rPr>
      <t>nd</t>
    </r>
    <r>
      <rPr>
        <sz val="10"/>
        <rFont val="Arial"/>
      </rPr>
      <t>slot in different team</t>
    </r>
  </si>
  <si>
    <t>no results</t>
  </si>
  <si>
    <t>H5+H6 cracked crossbeam
H8 slightly cracked crossbeam, don't use above 10 knots windspeed</t>
  </si>
  <si>
    <t>Boat</t>
  </si>
  <si>
    <t>Result Race 7 - For the record, not counting in overall season score</t>
  </si>
  <si>
    <t>H12        Pirates</t>
  </si>
  <si>
    <t>H13        Vikings</t>
  </si>
  <si>
    <t>H06        16’s</t>
  </si>
  <si>
    <t>H09        Surfin Turtles ??</t>
  </si>
  <si>
    <t>H08        Surfin Tortoises ??</t>
  </si>
  <si>
    <t>Sur         Giants</t>
  </si>
  <si>
    <t>Split 2nd place, however Pirates had a 1 in the first race.</t>
  </si>
  <si>
    <t>Fred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</si>
</sst>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3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b/>
      <sz val="8"/>
      <name val="Arial"/>
      <family val="2"/>
    </font>
    <font>
      <b/>
      <sz val="10"/>
      <name val="Arial"/>
      <family val="2"/>
    </font>
    <font>
      <b/>
      <sz val="8"/>
      <color indexed="9"/>
      <name val="Arial"/>
      <family val="2"/>
    </font>
    <font>
      <sz val="8"/>
      <name val="Arial"/>
      <family val="2"/>
    </font>
    <font>
      <i/>
      <sz val="8"/>
      <color indexed="63"/>
      <name val="Arial"/>
      <family val="2"/>
    </font>
    <font>
      <b/>
      <sz val="14"/>
      <name val="Arial"/>
      <family val="2"/>
    </font>
    <font>
      <b/>
      <sz val="8"/>
      <color indexed="8"/>
      <name val="Arial"/>
      <family val="2"/>
    </font>
    <font>
      <sz val="10"/>
      <color indexed="18"/>
      <name val="Arial"/>
      <family val="2"/>
    </font>
    <font>
      <sz val="8"/>
      <name val="Arial"/>
      <family val="2"/>
    </font>
    <font>
      <i/>
      <sz val="8"/>
      <name val="Arial"/>
      <family val="2"/>
    </font>
    <font>
      <vertAlign val="superscript"/>
      <sz val="10"/>
      <name val="Arial"/>
      <family val="2"/>
    </font>
    <font>
      <b/>
      <sz val="20"/>
      <name val="Arial"/>
      <family val="2"/>
    </font>
    <font>
      <b/>
      <sz val="16"/>
      <name val="Arial"/>
      <family val="2"/>
    </font>
    <font>
      <sz val="10"/>
      <name val="Arial"/>
      <family val="2"/>
    </font>
    <font>
      <b/>
      <sz val="26"/>
      <name val="Arial"/>
      <family val="2"/>
    </font>
    <font>
      <sz val="10"/>
      <color rgb="FF1F497D"/>
      <name val="Arial"/>
      <family val="2"/>
    </font>
    <font>
      <u/>
      <sz val="10"/>
      <color theme="10"/>
      <name val="Arial"/>
      <family val="2"/>
    </font>
    <font>
      <u/>
      <sz val="10"/>
      <color theme="11"/>
      <name val="Arial"/>
      <family val="2"/>
    </font>
    <font>
      <sz val="9"/>
      <color indexed="81"/>
      <name val="Arial"/>
      <family val="2"/>
    </font>
    <font>
      <b/>
      <sz val="9"/>
      <color indexed="81"/>
      <name val="Arial"/>
      <family val="2"/>
    </font>
    <font>
      <b/>
      <sz val="14"/>
      <color indexed="81"/>
      <name val="Arial"/>
      <family val="2"/>
    </font>
    <font>
      <sz val="12"/>
      <color theme="1"/>
      <name val="Calibri"/>
      <family val="2"/>
      <scheme val="minor"/>
    </font>
    <font>
      <sz val="11"/>
      <color indexed="18"/>
      <name val="Arial"/>
      <family val="2"/>
    </font>
    <font>
      <sz val="11"/>
      <name val="Arial"/>
      <family val="2"/>
    </font>
    <font>
      <sz val="24"/>
      <name val="Arial"/>
      <family val="2"/>
    </font>
    <font>
      <sz val="16"/>
      <name val="Arial"/>
      <family val="2"/>
    </font>
    <font>
      <b/>
      <i/>
      <sz val="8"/>
      <color indexed="63"/>
      <name val="Arial"/>
      <family val="2"/>
    </font>
    <font>
      <sz val="14"/>
      <color rgb="FF000000"/>
      <name val="Calibri"/>
      <family val="2"/>
    </font>
    <font>
      <sz val="14"/>
      <name val="Calibri"/>
      <family val="2"/>
    </font>
    <font>
      <sz val="11"/>
      <color rgb="FF1F497D"/>
      <name val="Calibri"/>
      <family val="2"/>
    </font>
  </fonts>
  <fills count="3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5"/>
        <bgColor indexed="64"/>
      </patternFill>
    </fill>
    <fill>
      <patternFill patternType="solid">
        <fgColor indexed="10"/>
        <bgColor indexed="64"/>
      </patternFill>
    </fill>
    <fill>
      <patternFill patternType="solid">
        <fgColor indexed="20"/>
        <bgColor indexed="64"/>
      </patternFill>
    </fill>
    <fill>
      <patternFill patternType="solid">
        <fgColor indexed="45"/>
        <bgColor indexed="64"/>
      </patternFill>
    </fill>
    <fill>
      <patternFill patternType="solid">
        <fgColor indexed="47"/>
        <bgColor indexed="64"/>
      </patternFill>
    </fill>
    <fill>
      <patternFill patternType="solid">
        <fgColor indexed="14"/>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5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3" tint="0.39997558519241921"/>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92D050"/>
        <bgColor indexed="64"/>
      </patternFill>
    </fill>
  </fills>
  <borders count="10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top/>
      <bottom style="thin">
        <color indexed="22"/>
      </bottom>
      <diagonal/>
    </border>
    <border>
      <left/>
      <right style="thin">
        <color auto="1"/>
      </right>
      <top/>
      <bottom style="thin">
        <color indexed="22"/>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style="thin">
        <color auto="1"/>
      </right>
      <top/>
      <bottom style="thin">
        <color auto="1"/>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bottom style="medium">
        <color auto="1"/>
      </bottom>
      <diagonal/>
    </border>
    <border>
      <left style="thin">
        <color auto="1"/>
      </left>
      <right style="medium">
        <color auto="1"/>
      </right>
      <top/>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thin">
        <color indexed="22"/>
      </top>
      <bottom style="thin">
        <color indexed="22"/>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style="medium">
        <color auto="1"/>
      </right>
      <top/>
      <bottom style="thin">
        <color indexed="22"/>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indexed="22"/>
      </bottom>
      <diagonal/>
    </border>
    <border>
      <left/>
      <right/>
      <top style="medium">
        <color auto="1"/>
      </top>
      <bottom style="thin">
        <color indexed="22"/>
      </bottom>
      <diagonal/>
    </border>
    <border>
      <left/>
      <right style="thin">
        <color auto="1"/>
      </right>
      <top style="medium">
        <color auto="1"/>
      </top>
      <bottom style="thin">
        <color indexed="22"/>
      </bottom>
      <diagonal/>
    </border>
    <border>
      <left style="medium">
        <color auto="1"/>
      </left>
      <right/>
      <top/>
      <bottom style="thin">
        <color indexed="22"/>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indexed="22"/>
      </bottom>
      <diagonal/>
    </border>
    <border>
      <left style="thin">
        <color auto="1"/>
      </left>
      <right style="medium">
        <color auto="1"/>
      </right>
      <top style="medium">
        <color auto="1"/>
      </top>
      <bottom style="medium">
        <color auto="1"/>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indexed="22"/>
      </bottom>
      <diagonal/>
    </border>
    <border>
      <left/>
      <right style="medium">
        <color auto="1"/>
      </right>
      <top style="medium">
        <color auto="1"/>
      </top>
      <bottom style="thin">
        <color indexed="22"/>
      </bottom>
      <diagonal/>
    </border>
    <border>
      <left style="thin">
        <color auto="1"/>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s>
  <cellStyleXfs count="57">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3"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 fillId="0" borderId="0"/>
    <xf numFmtId="0" fontId="2" fillId="0" borderId="0"/>
    <xf numFmtId="0" fontId="1" fillId="0" borderId="0"/>
  </cellStyleXfs>
  <cellXfs count="943">
    <xf numFmtId="0" fontId="0" fillId="0" borderId="0" xfId="0"/>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xf>
    <xf numFmtId="0" fontId="10" fillId="0" borderId="0" xfId="0" applyFont="1"/>
    <xf numFmtId="0" fontId="7" fillId="0" borderId="0" xfId="0" applyFont="1"/>
    <xf numFmtId="0" fontId="11" fillId="0" borderId="0" xfId="0" applyFont="1"/>
    <xf numFmtId="0" fontId="7" fillId="0" borderId="0" xfId="0" applyFont="1" applyAlignment="1">
      <alignment horizontal="center"/>
    </xf>
    <xf numFmtId="0" fontId="7" fillId="8" borderId="1" xfId="0" applyFont="1" applyFill="1" applyBorder="1" applyAlignment="1">
      <alignment horizontal="center" vertical="center"/>
    </xf>
    <xf numFmtId="0" fontId="7" fillId="0" borderId="4" xfId="0" applyFont="1" applyBorder="1" applyAlignment="1">
      <alignment horizontal="center"/>
    </xf>
    <xf numFmtId="0" fontId="7" fillId="0" borderId="0" xfId="0" applyFont="1" applyBorder="1"/>
    <xf numFmtId="0" fontId="7" fillId="0" borderId="5" xfId="0" applyFont="1" applyBorder="1"/>
    <xf numFmtId="0" fontId="12" fillId="3" borderId="0" xfId="0" applyFont="1" applyFill="1" applyAlignment="1">
      <alignment horizontal="center"/>
    </xf>
    <xf numFmtId="0" fontId="14" fillId="0" borderId="0" xfId="0" applyFont="1"/>
    <xf numFmtId="0" fontId="7" fillId="0" borderId="0" xfId="0" applyFont="1" applyFill="1" applyBorder="1" applyAlignment="1">
      <alignment horizontal="center" vertical="center"/>
    </xf>
    <xf numFmtId="0" fontId="12" fillId="0" borderId="0" xfId="0" applyFont="1" applyAlignment="1">
      <alignment horizontal="center"/>
    </xf>
    <xf numFmtId="1" fontId="12" fillId="0" borderId="1" xfId="0" applyNumberFormat="1" applyFont="1" applyBorder="1" applyAlignment="1">
      <alignment horizontal="center" vertical="center" wrapText="1"/>
    </xf>
    <xf numFmtId="0" fontId="10" fillId="0" borderId="0" xfId="0" applyFont="1" applyBorder="1" applyAlignment="1">
      <alignment horizontal="left"/>
    </xf>
    <xf numFmtId="0" fontId="10" fillId="0" borderId="0" xfId="0" applyFont="1" applyBorder="1"/>
    <xf numFmtId="0" fontId="10" fillId="0" borderId="0" xfId="0" applyFont="1" applyFill="1" applyBorder="1"/>
    <xf numFmtId="0" fontId="10" fillId="0" borderId="3" xfId="0" applyFont="1" applyBorder="1" applyAlignment="1">
      <alignment horizontal="center"/>
    </xf>
    <xf numFmtId="0" fontId="15" fillId="0" borderId="4" xfId="0" applyFont="1" applyBorder="1" applyAlignment="1">
      <alignment horizontal="center"/>
    </xf>
    <xf numFmtId="0" fontId="15" fillId="0" borderId="0" xfId="0" applyFont="1" applyBorder="1"/>
    <xf numFmtId="0" fontId="15" fillId="0" borderId="5" xfId="0" applyFont="1" applyBorder="1"/>
    <xf numFmtId="0" fontId="15" fillId="0" borderId="0" xfId="0" applyFont="1"/>
    <xf numFmtId="0" fontId="15" fillId="0" borderId="0" xfId="0" applyFont="1" applyFill="1" applyBorder="1" applyAlignment="1">
      <alignment horizontal="center" vertical="center"/>
    </xf>
    <xf numFmtId="0" fontId="15" fillId="0" borderId="0" xfId="0" applyFont="1" applyAlignment="1">
      <alignment horizontal="center"/>
    </xf>
    <xf numFmtId="0" fontId="15"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4" xfId="0" applyFont="1" applyBorder="1" applyAlignment="1">
      <alignment horizontal="center"/>
    </xf>
    <xf numFmtId="0" fontId="10" fillId="0" borderId="5" xfId="0" applyFont="1" applyBorder="1"/>
    <xf numFmtId="0" fontId="10" fillId="0" borderId="0" xfId="0" applyFont="1" applyFill="1" applyBorder="1" applyAlignment="1">
      <alignment vertical="center"/>
    </xf>
    <xf numFmtId="0" fontId="15" fillId="0" borderId="0" xfId="0" applyFont="1" applyAlignment="1"/>
    <xf numFmtId="0" fontId="10" fillId="0" borderId="0" xfId="0" applyFont="1" applyAlignment="1">
      <alignment horizontal="center"/>
    </xf>
    <xf numFmtId="0" fontId="10" fillId="0" borderId="0" xfId="0" applyFont="1" applyFill="1" applyAlignment="1">
      <alignment horizontal="center"/>
    </xf>
    <xf numFmtId="2" fontId="15" fillId="0" borderId="0" xfId="0" applyNumberFormat="1" applyFont="1" applyBorder="1" applyAlignment="1">
      <alignment horizontal="center" vertical="center"/>
    </xf>
    <xf numFmtId="0" fontId="15" fillId="0" borderId="0" xfId="0" applyFont="1" applyBorder="1" applyAlignment="1">
      <alignment horizontal="center"/>
    </xf>
    <xf numFmtId="0" fontId="5" fillId="0" borderId="23" xfId="0" applyFont="1" applyFill="1" applyBorder="1" applyAlignment="1">
      <alignment horizontal="center" vertical="center"/>
    </xf>
    <xf numFmtId="2" fontId="10" fillId="0" borderId="0" xfId="0" applyNumberFormat="1" applyFont="1" applyBorder="1" applyAlignment="1">
      <alignment horizontal="center" vertical="center"/>
    </xf>
    <xf numFmtId="49" fontId="6" fillId="11" borderId="1" xfId="0" applyNumberFormat="1" applyFont="1" applyFill="1" applyBorder="1" applyAlignment="1">
      <alignment horizontal="center" vertical="center" wrapText="1"/>
    </xf>
    <xf numFmtId="0" fontId="12" fillId="15" borderId="0" xfId="0" applyFont="1" applyFill="1" applyAlignment="1">
      <alignment horizontal="right"/>
    </xf>
    <xf numFmtId="0" fontId="0" fillId="0" borderId="6" xfId="0" applyBorder="1"/>
    <xf numFmtId="0" fontId="12" fillId="0" borderId="6" xfId="0" applyFont="1" applyBorder="1" applyAlignment="1">
      <alignment horizontal="center" vertical="center" wrapText="1"/>
    </xf>
    <xf numFmtId="0" fontId="0" fillId="0" borderId="6" xfId="0" applyBorder="1" applyAlignment="1">
      <alignment horizontal="center"/>
    </xf>
    <xf numFmtId="17" fontId="12" fillId="0" borderId="30" xfId="0" applyNumberFormat="1" applyFont="1" applyBorder="1" applyAlignment="1">
      <alignment horizontal="right" vertical="center" wrapText="1"/>
    </xf>
    <xf numFmtId="15" fontId="6" fillId="0" borderId="15" xfId="0" quotePrefix="1" applyNumberFormat="1" applyFont="1" applyBorder="1" applyAlignment="1">
      <alignment horizontal="center" vertical="center" wrapText="1"/>
    </xf>
    <xf numFmtId="15" fontId="6" fillId="0" borderId="16" xfId="0" quotePrefix="1" applyNumberFormat="1" applyFont="1" applyBorder="1" applyAlignment="1">
      <alignment horizontal="center" vertical="center" wrapText="1"/>
    </xf>
    <xf numFmtId="17" fontId="12" fillId="0" borderId="25" xfId="0" applyNumberFormat="1" applyFont="1" applyBorder="1" applyAlignment="1">
      <alignment horizontal="right" vertical="center" wrapText="1"/>
    </xf>
    <xf numFmtId="1" fontId="12" fillId="0" borderId="17" xfId="0" applyNumberFormat="1" applyFont="1" applyBorder="1" applyAlignment="1">
      <alignment horizontal="center" vertical="center" wrapText="1"/>
    </xf>
    <xf numFmtId="0" fontId="12" fillId="0" borderId="33" xfId="0" applyFont="1" applyBorder="1" applyAlignment="1">
      <alignment horizontal="right" vertical="center" wrapText="1"/>
    </xf>
    <xf numFmtId="0" fontId="12" fillId="0" borderId="1" xfId="0" applyFont="1" applyBorder="1" applyAlignment="1">
      <alignment horizontal="center" vertical="center" wrapText="1"/>
    </xf>
    <xf numFmtId="0" fontId="12" fillId="0" borderId="12" xfId="0" applyFont="1" applyBorder="1" applyAlignment="1">
      <alignment horizontal="center" vertical="center" wrapText="1"/>
    </xf>
    <xf numFmtId="0" fontId="0" fillId="0" borderId="0" xfId="0" applyBorder="1"/>
    <xf numFmtId="0" fontId="8" fillId="0" borderId="39" xfId="0" applyFont="1" applyFill="1" applyBorder="1" applyAlignment="1">
      <alignment horizontal="center" vertical="center" wrapText="1"/>
    </xf>
    <xf numFmtId="0" fontId="20" fillId="0" borderId="0" xfId="0" applyFont="1"/>
    <xf numFmtId="0" fontId="20" fillId="0" borderId="0" xfId="0" applyFont="1" applyFill="1" applyBorder="1"/>
    <xf numFmtId="0" fontId="8" fillId="0" borderId="0"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47" xfId="0" applyFont="1" applyBorder="1" applyAlignment="1">
      <alignment horizontal="center" vertical="center" wrapText="1"/>
    </xf>
    <xf numFmtId="0" fontId="20" fillId="0" borderId="52" xfId="0" applyFont="1" applyBorder="1" applyAlignment="1">
      <alignment vertical="center" wrapText="1"/>
    </xf>
    <xf numFmtId="17" fontId="18" fillId="16" borderId="37" xfId="0" applyNumberFormat="1" applyFont="1" applyFill="1" applyBorder="1" applyAlignment="1">
      <alignment horizontal="center" vertical="center" wrapText="1"/>
    </xf>
    <xf numFmtId="1" fontId="18" fillId="16" borderId="36" xfId="0" applyNumberFormat="1" applyFont="1" applyFill="1" applyBorder="1" applyAlignment="1">
      <alignment horizontal="center" vertical="center" wrapText="1"/>
    </xf>
    <xf numFmtId="1" fontId="18" fillId="16" borderId="40" xfId="0" applyNumberFormat="1" applyFont="1" applyFill="1" applyBorder="1" applyAlignment="1">
      <alignment horizontal="center" vertical="center" wrapText="1"/>
    </xf>
    <xf numFmtId="1" fontId="18" fillId="16" borderId="42" xfId="0" applyNumberFormat="1" applyFont="1" applyFill="1" applyBorder="1" applyAlignment="1">
      <alignment horizontal="center" vertical="center" wrapText="1"/>
    </xf>
    <xf numFmtId="0" fontId="20" fillId="0" borderId="53" xfId="0" applyFont="1" applyBorder="1" applyAlignment="1">
      <alignment vertical="center" wrapText="1"/>
    </xf>
    <xf numFmtId="0" fontId="12" fillId="0" borderId="39"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44" xfId="0" applyFont="1" applyFill="1" applyBorder="1" applyAlignment="1">
      <alignment horizontal="center" vertical="center" wrapText="1"/>
    </xf>
    <xf numFmtId="0" fontId="20" fillId="3" borderId="39" xfId="0" applyFont="1" applyFill="1" applyBorder="1"/>
    <xf numFmtId="0" fontId="20" fillId="3" borderId="45" xfId="0" applyFont="1" applyFill="1" applyBorder="1"/>
    <xf numFmtId="0" fontId="20" fillId="3" borderId="7" xfId="0" applyFont="1" applyFill="1" applyBorder="1"/>
    <xf numFmtId="0" fontId="20" fillId="3" borderId="6" xfId="0" applyFont="1" applyFill="1" applyBorder="1"/>
    <xf numFmtId="0" fontId="20" fillId="3" borderId="50" xfId="0" applyFont="1" applyFill="1" applyBorder="1"/>
    <xf numFmtId="0" fontId="20" fillId="3" borderId="52"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9" xfId="0" applyFont="1" applyBorder="1" applyAlignment="1">
      <alignment horizontal="center" vertical="center" wrapText="1"/>
    </xf>
    <xf numFmtId="1" fontId="12" fillId="0" borderId="9" xfId="0" quotePrefix="1"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0" fillId="0" borderId="51" xfId="0" applyFont="1" applyBorder="1" applyAlignment="1">
      <alignment vertical="center" wrapText="1"/>
    </xf>
    <xf numFmtId="0" fontId="19" fillId="16" borderId="54" xfId="0" applyFont="1" applyFill="1" applyBorder="1" applyAlignment="1">
      <alignment horizontal="center" vertical="center" wrapText="1"/>
    </xf>
    <xf numFmtId="0" fontId="19" fillId="16" borderId="55" xfId="0" applyFont="1" applyFill="1" applyBorder="1" applyAlignment="1">
      <alignment horizontal="center" vertical="center" wrapText="1"/>
    </xf>
    <xf numFmtId="0" fontId="19" fillId="16" borderId="56" xfId="0" applyFont="1" applyFill="1" applyBorder="1" applyAlignment="1">
      <alignment horizontal="center" vertical="center" wrapText="1"/>
    </xf>
    <xf numFmtId="0" fontId="19" fillId="16" borderId="32" xfId="0" applyFont="1" applyFill="1" applyBorder="1" applyAlignment="1">
      <alignment horizontal="center" vertical="center" wrapText="1"/>
    </xf>
    <xf numFmtId="0" fontId="19" fillId="16" borderId="57" xfId="0" applyFont="1" applyFill="1" applyBorder="1" applyAlignment="1">
      <alignment horizontal="center" vertical="center" wrapText="1"/>
    </xf>
    <xf numFmtId="0" fontId="0" fillId="16" borderId="29" xfId="0" applyFill="1" applyBorder="1" applyAlignment="1">
      <alignment wrapText="1"/>
    </xf>
    <xf numFmtId="164" fontId="18" fillId="16" borderId="27" xfId="0" applyNumberFormat="1" applyFont="1" applyFill="1" applyBorder="1" applyAlignment="1">
      <alignment horizontal="center" vertical="center" wrapText="1"/>
    </xf>
    <xf numFmtId="0" fontId="12" fillId="0" borderId="2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3" xfId="0" applyFont="1" applyBorder="1" applyAlignment="1">
      <alignment horizontal="center" vertical="center" wrapText="1"/>
    </xf>
    <xf numFmtId="17" fontId="18" fillId="16" borderId="42" xfId="0" applyNumberFormat="1" applyFont="1" applyFill="1" applyBorder="1" applyAlignment="1">
      <alignment horizontal="center" vertical="center" wrapText="1"/>
    </xf>
    <xf numFmtId="0" fontId="19" fillId="16" borderId="29" xfId="0" applyFont="1" applyFill="1" applyBorder="1" applyAlignment="1">
      <alignment horizontal="center" vertical="center" wrapText="1"/>
    </xf>
    <xf numFmtId="0" fontId="12" fillId="8" borderId="51" xfId="0" applyFont="1" applyFill="1" applyBorder="1" applyAlignment="1">
      <alignment horizontal="center" vertical="center" wrapText="1"/>
    </xf>
    <xf numFmtId="0" fontId="12" fillId="14" borderId="5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12" fillId="9" borderId="52" xfId="0" applyFont="1" applyFill="1" applyBorder="1" applyAlignment="1">
      <alignment horizontal="center" vertical="center" wrapText="1"/>
    </xf>
    <xf numFmtId="0" fontId="12" fillId="20" borderId="52" xfId="0" applyFont="1" applyFill="1" applyBorder="1" applyAlignment="1">
      <alignment horizontal="center" vertical="center" wrapText="1"/>
    </xf>
    <xf numFmtId="0" fontId="12" fillId="5" borderId="52" xfId="0" applyFont="1" applyFill="1" applyBorder="1" applyAlignment="1">
      <alignment horizontal="center" vertical="center" wrapText="1"/>
    </xf>
    <xf numFmtId="0" fontId="12" fillId="17" borderId="52" xfId="0" applyFont="1" applyFill="1" applyBorder="1" applyAlignment="1">
      <alignment horizontal="center" vertical="center" wrapText="1"/>
    </xf>
    <xf numFmtId="0" fontId="12" fillId="3" borderId="52" xfId="0" applyFont="1" applyFill="1" applyBorder="1" applyAlignment="1">
      <alignment horizontal="center" vertical="center" wrapText="1"/>
    </xf>
    <xf numFmtId="0" fontId="12" fillId="21" borderId="52" xfId="0" applyFont="1" applyFill="1" applyBorder="1" applyAlignment="1">
      <alignment horizontal="center" vertical="center" wrapText="1"/>
    </xf>
    <xf numFmtId="0" fontId="12" fillId="12" borderId="52" xfId="0" applyFont="1" applyFill="1" applyBorder="1" applyAlignment="1">
      <alignment horizontal="center" vertical="center" wrapText="1"/>
    </xf>
    <xf numFmtId="0" fontId="20" fillId="3" borderId="52" xfId="0" applyFont="1" applyFill="1" applyBorder="1"/>
    <xf numFmtId="0" fontId="12" fillId="22" borderId="53" xfId="0" applyFont="1" applyFill="1" applyBorder="1" applyAlignment="1">
      <alignment horizontal="center" vertical="center" wrapText="1"/>
    </xf>
    <xf numFmtId="0" fontId="0" fillId="0" borderId="45" xfId="0" applyBorder="1"/>
    <xf numFmtId="0" fontId="12" fillId="8"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20" borderId="17"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2" fillId="0" borderId="17" xfId="0" applyFont="1" applyBorder="1" applyAlignment="1">
      <alignment horizontal="center" vertical="center" wrapText="1"/>
    </xf>
    <xf numFmtId="0" fontId="12" fillId="14" borderId="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20" borderId="25"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17" borderId="25"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2" fillId="21" borderId="25" xfId="0"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20" fillId="3" borderId="34" xfId="0" applyFont="1" applyFill="1" applyBorder="1"/>
    <xf numFmtId="0" fontId="20" fillId="3" borderId="0" xfId="0" applyFont="1" applyFill="1" applyBorder="1"/>
    <xf numFmtId="0" fontId="20" fillId="3" borderId="35" xfId="0" applyFont="1" applyFill="1" applyBorder="1"/>
    <xf numFmtId="0" fontId="12" fillId="0" borderId="18" xfId="0" applyFont="1" applyBorder="1" applyAlignment="1">
      <alignment horizontal="center" vertical="center" wrapText="1"/>
    </xf>
    <xf numFmtId="0" fontId="12" fillId="13" borderId="39" xfId="0" applyFont="1" applyFill="1" applyBorder="1" applyAlignment="1">
      <alignment horizontal="center" vertical="center" wrapText="1"/>
    </xf>
    <xf numFmtId="0" fontId="20" fillId="0" borderId="39" xfId="0" applyFont="1" applyBorder="1"/>
    <xf numFmtId="17" fontId="12" fillId="0" borderId="59" xfId="0" applyNumberFormat="1" applyFont="1" applyBorder="1" applyAlignment="1">
      <alignment horizontal="center" vertical="center" wrapText="1"/>
    </xf>
    <xf numFmtId="0" fontId="0" fillId="0" borderId="48" xfId="0" applyBorder="1"/>
    <xf numFmtId="17" fontId="12" fillId="0" borderId="13" xfId="0" applyNumberFormat="1" applyFont="1" applyBorder="1" applyAlignment="1">
      <alignment horizontal="right" vertical="center" wrapText="1"/>
    </xf>
    <xf numFmtId="0" fontId="0" fillId="0" borderId="7" xfId="0" applyBorder="1"/>
    <xf numFmtId="0" fontId="12" fillId="0" borderId="8" xfId="0" applyFont="1" applyFill="1" applyBorder="1" applyAlignment="1">
      <alignment horizontal="center" vertical="center" wrapText="1"/>
    </xf>
    <xf numFmtId="1" fontId="12" fillId="0" borderId="39" xfId="0" applyNumberFormat="1" applyFont="1" applyBorder="1" applyAlignment="1">
      <alignment horizontal="center" vertical="center" wrapText="1"/>
    </xf>
    <xf numFmtId="1" fontId="12" fillId="0" borderId="45" xfId="0" applyNumberFormat="1" applyFont="1" applyBorder="1" applyAlignment="1">
      <alignment horizontal="center" vertical="center" wrapText="1"/>
    </xf>
    <xf numFmtId="0" fontId="12" fillId="0" borderId="4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60"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0" xfId="0" applyFont="1" applyFill="1" applyBorder="1" applyAlignment="1">
      <alignment horizontal="center" vertical="center" wrapText="1"/>
    </xf>
    <xf numFmtId="0" fontId="12" fillId="14" borderId="47" xfId="0"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9" borderId="47"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21" borderId="47"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17" borderId="47" xfId="0" applyFont="1" applyFill="1" applyBorder="1" applyAlignment="1">
      <alignment horizontal="center" vertical="center" wrapText="1"/>
    </xf>
    <xf numFmtId="0" fontId="12" fillId="20" borderId="48" xfId="0" applyFont="1" applyFill="1" applyBorder="1" applyAlignment="1">
      <alignment horizontal="center" vertical="center" wrapText="1"/>
    </xf>
    <xf numFmtId="0" fontId="0" fillId="0" borderId="43" xfId="0" applyBorder="1"/>
    <xf numFmtId="15" fontId="6" fillId="0" borderId="13" xfId="0" quotePrefix="1" applyNumberFormat="1" applyFont="1" applyBorder="1" applyAlignment="1">
      <alignment horizontal="center" vertical="center" wrapText="1"/>
    </xf>
    <xf numFmtId="1" fontId="12" fillId="0" borderId="7" xfId="0" applyNumberFormat="1" applyFont="1" applyBorder="1" applyAlignment="1">
      <alignment horizontal="center" vertical="center" wrapText="1"/>
    </xf>
    <xf numFmtId="0" fontId="12" fillId="8" borderId="43" xfId="0" applyFont="1" applyFill="1" applyBorder="1" applyAlignment="1">
      <alignment horizontal="center" vertical="center" wrapText="1"/>
    </xf>
    <xf numFmtId="17" fontId="12" fillId="0" borderId="61" xfId="0" applyNumberFormat="1" applyFont="1" applyBorder="1" applyAlignment="1">
      <alignment horizontal="right" vertical="center" wrapText="1"/>
    </xf>
    <xf numFmtId="17" fontId="12" fillId="0" borderId="52" xfId="0" applyNumberFormat="1" applyFont="1" applyBorder="1" applyAlignment="1">
      <alignment horizontal="right" vertical="center" wrapText="1"/>
    </xf>
    <xf numFmtId="0" fontId="12" fillId="0" borderId="29" xfId="0" applyFont="1" applyBorder="1" applyAlignment="1">
      <alignment horizontal="right" vertical="center" wrapText="1"/>
    </xf>
    <xf numFmtId="0" fontId="12" fillId="0" borderId="62" xfId="0" applyFont="1" applyFill="1" applyBorder="1" applyAlignment="1">
      <alignment horizontal="center"/>
    </xf>
    <xf numFmtId="0" fontId="0" fillId="0" borderId="34" xfId="0" applyBorder="1"/>
    <xf numFmtId="49" fontId="6" fillId="0" borderId="34" xfId="0" applyNumberFormat="1" applyFont="1" applyFill="1" applyBorder="1" applyAlignment="1">
      <alignment horizontal="center" vertical="center" wrapText="1"/>
    </xf>
    <xf numFmtId="0" fontId="12" fillId="0" borderId="63" xfId="0" applyFont="1" applyFill="1" applyBorder="1" applyAlignment="1">
      <alignment horizontal="right"/>
    </xf>
    <xf numFmtId="164" fontId="18" fillId="16" borderId="27" xfId="0" applyNumberFormat="1"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0" borderId="53" xfId="0" applyFont="1" applyFill="1" applyBorder="1" applyAlignment="1">
      <alignment horizontal="center" vertical="center" wrapText="1"/>
    </xf>
    <xf numFmtId="0" fontId="5" fillId="0" borderId="22" xfId="0" applyFont="1" applyFill="1" applyBorder="1" applyAlignment="1">
      <alignment horizontal="center" vertical="center"/>
    </xf>
    <xf numFmtId="17" fontId="7" fillId="0" borderId="2" xfId="0" applyNumberFormat="1" applyFont="1" applyBorder="1" applyAlignment="1">
      <alignment vertical="center"/>
    </xf>
    <xf numFmtId="0" fontId="10" fillId="0" borderId="2" xfId="0" applyFont="1" applyBorder="1"/>
    <xf numFmtId="0" fontId="10" fillId="0" borderId="19" xfId="0" applyFont="1" applyBorder="1"/>
    <xf numFmtId="0" fontId="7" fillId="4" borderId="0" xfId="0" applyFont="1" applyFill="1" applyBorder="1" applyAlignment="1">
      <alignment horizontal="center" vertical="center"/>
    </xf>
    <xf numFmtId="0" fontId="9" fillId="6" borderId="0" xfId="0" applyFont="1" applyFill="1" applyBorder="1" applyAlignment="1">
      <alignment horizontal="center" vertical="center"/>
    </xf>
    <xf numFmtId="0" fontId="7"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2" borderId="0" xfId="0" applyFont="1" applyFill="1" applyBorder="1" applyAlignment="1">
      <alignment horizontal="center" vertical="center"/>
    </xf>
    <xf numFmtId="0" fontId="7" fillId="3" borderId="5" xfId="0" applyFont="1" applyFill="1" applyBorder="1" applyAlignment="1">
      <alignment horizontal="center" vertical="center"/>
    </xf>
    <xf numFmtId="0" fontId="5" fillId="0" borderId="0" xfId="0" applyFont="1" applyAlignment="1"/>
    <xf numFmtId="0" fontId="7" fillId="0" borderId="0" xfId="0" applyFont="1" applyAlignment="1"/>
    <xf numFmtId="2" fontId="15" fillId="0" borderId="0" xfId="0" applyNumberFormat="1" applyFont="1" applyFill="1" applyBorder="1" applyAlignment="1">
      <alignment horizontal="center" vertical="center"/>
    </xf>
    <xf numFmtId="0" fontId="7" fillId="0" borderId="19" xfId="0" applyFont="1" applyBorder="1" applyAlignment="1">
      <alignment vertical="center"/>
    </xf>
    <xf numFmtId="0" fontId="7" fillId="0" borderId="3" xfId="0" applyFont="1" applyBorder="1"/>
    <xf numFmtId="0" fontId="10" fillId="0" borderId="2" xfId="0" applyFont="1" applyBorder="1" applyAlignment="1"/>
    <xf numFmtId="0" fontId="7" fillId="0" borderId="2" xfId="0" applyFont="1" applyBorder="1" applyAlignment="1">
      <alignment horizontal="center" vertical="center"/>
    </xf>
    <xf numFmtId="0" fontId="7" fillId="0" borderId="67" xfId="0" applyFont="1" applyBorder="1"/>
    <xf numFmtId="0" fontId="10" fillId="0" borderId="68" xfId="0" applyFont="1" applyBorder="1" applyAlignment="1"/>
    <xf numFmtId="0" fontId="7" fillId="0" borderId="68" xfId="0" applyFont="1" applyBorder="1" applyAlignment="1">
      <alignment horizontal="center" vertical="center"/>
    </xf>
    <xf numFmtId="0" fontId="7" fillId="0" borderId="59" xfId="0" applyFont="1" applyBorder="1" applyAlignment="1">
      <alignment vertical="center"/>
    </xf>
    <xf numFmtId="0" fontId="16" fillId="0" borderId="34" xfId="0" applyFont="1" applyBorder="1" applyAlignment="1">
      <alignment vertical="center"/>
    </xf>
    <xf numFmtId="0" fontId="15" fillId="0" borderId="69" xfId="0" applyFont="1" applyFill="1" applyBorder="1" applyAlignment="1">
      <alignment vertical="center"/>
    </xf>
    <xf numFmtId="0" fontId="13" fillId="17" borderId="71" xfId="0" applyFont="1" applyFill="1" applyBorder="1" applyAlignment="1">
      <alignment horizontal="center" vertical="center"/>
    </xf>
    <xf numFmtId="0" fontId="10" fillId="0" borderId="69" xfId="0" applyFont="1" applyFill="1" applyBorder="1" applyAlignment="1">
      <alignment vertical="center"/>
    </xf>
    <xf numFmtId="0" fontId="15" fillId="0" borderId="58" xfId="0" applyFont="1" applyFill="1" applyBorder="1" applyAlignment="1">
      <alignment vertical="center"/>
    </xf>
    <xf numFmtId="0" fontId="10" fillId="0" borderId="58" xfId="0" applyFont="1" applyFill="1" applyBorder="1" applyAlignment="1">
      <alignment vertical="center"/>
    </xf>
    <xf numFmtId="0" fontId="7" fillId="3" borderId="71" xfId="0" applyFont="1" applyFill="1" applyBorder="1" applyAlignment="1">
      <alignment horizontal="center" vertical="center"/>
    </xf>
    <xf numFmtId="0" fontId="11" fillId="0" borderId="34" xfId="0" applyFont="1" applyBorder="1" applyAlignment="1">
      <alignment horizontal="right"/>
    </xf>
    <xf numFmtId="0" fontId="5" fillId="0" borderId="35" xfId="0" applyFont="1" applyFill="1" applyBorder="1" applyAlignment="1">
      <alignment vertical="center"/>
    </xf>
    <xf numFmtId="0" fontId="5" fillId="0" borderId="69" xfId="0" applyFont="1" applyFill="1" applyBorder="1" applyAlignment="1">
      <alignment vertical="center"/>
    </xf>
    <xf numFmtId="0" fontId="15" fillId="0" borderId="35" xfId="0" applyFont="1" applyFill="1" applyBorder="1" applyAlignment="1">
      <alignment vertical="center"/>
    </xf>
    <xf numFmtId="0" fontId="13" fillId="10" borderId="71" xfId="0" applyFont="1" applyFill="1" applyBorder="1" applyAlignment="1">
      <alignment horizontal="center" vertical="center"/>
    </xf>
    <xf numFmtId="0" fontId="16" fillId="0" borderId="34" xfId="0" applyFont="1" applyBorder="1" applyAlignment="1">
      <alignment horizontal="right" vertical="center"/>
    </xf>
    <xf numFmtId="0" fontId="13" fillId="4" borderId="71" xfId="0" applyFont="1" applyFill="1" applyBorder="1" applyAlignment="1">
      <alignment horizontal="center" vertical="center"/>
    </xf>
    <xf numFmtId="0" fontId="15" fillId="0" borderId="64" xfId="0" applyFont="1" applyBorder="1" applyAlignment="1">
      <alignment vertical="center"/>
    </xf>
    <xf numFmtId="0" fontId="7" fillId="0" borderId="2" xfId="0" applyFont="1" applyBorder="1" applyAlignment="1">
      <alignment vertical="center"/>
    </xf>
    <xf numFmtId="0" fontId="5" fillId="0" borderId="2" xfId="0" applyFont="1" applyBorder="1"/>
    <xf numFmtId="0" fontId="10" fillId="0" borderId="2" xfId="0" applyFont="1" applyBorder="1" applyAlignment="1">
      <alignment horizontal="center"/>
    </xf>
    <xf numFmtId="0" fontId="10" fillId="0" borderId="68" xfId="0" applyFont="1" applyBorder="1"/>
    <xf numFmtId="0" fontId="10" fillId="0" borderId="68" xfId="0" applyFont="1" applyBorder="1" applyAlignment="1">
      <alignment horizontal="center"/>
    </xf>
    <xf numFmtId="0" fontId="10" fillId="0" borderId="14" xfId="0" applyFont="1" applyBorder="1"/>
    <xf numFmtId="0" fontId="7" fillId="0" borderId="76" xfId="0" applyFont="1" applyBorder="1" applyAlignment="1">
      <alignment horizontal="right" vertical="center"/>
    </xf>
    <xf numFmtId="0" fontId="7" fillId="0" borderId="76" xfId="0" applyFont="1" applyBorder="1" applyAlignment="1">
      <alignment horizontal="center" vertical="center"/>
    </xf>
    <xf numFmtId="0" fontId="7" fillId="0" borderId="77" xfId="0" applyFont="1" applyBorder="1" applyAlignment="1">
      <alignment vertical="center"/>
    </xf>
    <xf numFmtId="0" fontId="7" fillId="0" borderId="76" xfId="0" applyFont="1" applyBorder="1" applyAlignment="1">
      <alignment vertical="center"/>
    </xf>
    <xf numFmtId="0" fontId="7" fillId="3" borderId="77"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0" applyFont="1" applyBorder="1" applyAlignment="1">
      <alignment horizontal="center" vertical="center"/>
    </xf>
    <xf numFmtId="0" fontId="5" fillId="0" borderId="6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82" xfId="0" applyFont="1" applyFill="1" applyBorder="1" applyAlignment="1">
      <alignment horizontal="center" vertical="center"/>
    </xf>
    <xf numFmtId="0" fontId="7" fillId="0" borderId="75" xfId="0" applyFont="1" applyBorder="1" applyAlignment="1">
      <alignment vertical="center"/>
    </xf>
    <xf numFmtId="0" fontId="5" fillId="0" borderId="63" xfId="0" applyFont="1" applyFill="1" applyBorder="1" applyAlignment="1">
      <alignment horizontal="center" vertical="center"/>
    </xf>
    <xf numFmtId="0" fontId="7" fillId="0" borderId="84" xfId="0" applyFont="1" applyBorder="1" applyAlignment="1">
      <alignment vertical="center"/>
    </xf>
    <xf numFmtId="0" fontId="7" fillId="0" borderId="84" xfId="0" applyFont="1" applyBorder="1" applyAlignment="1">
      <alignment horizontal="center" vertical="center"/>
    </xf>
    <xf numFmtId="2" fontId="5" fillId="13" borderId="58" xfId="0" applyNumberFormat="1" applyFont="1" applyFill="1" applyBorder="1" applyAlignment="1">
      <alignment horizontal="center" vertical="center"/>
    </xf>
    <xf numFmtId="0" fontId="7" fillId="0" borderId="2" xfId="0" applyFont="1" applyFill="1" applyBorder="1" applyAlignment="1">
      <alignment horizontal="center" vertical="center"/>
    </xf>
    <xf numFmtId="2" fontId="10" fillId="0" borderId="0" xfId="0" applyNumberFormat="1" applyFont="1" applyFill="1" applyBorder="1" applyAlignment="1">
      <alignment horizontal="center" vertical="center"/>
    </xf>
    <xf numFmtId="0" fontId="7" fillId="0" borderId="0" xfId="0" applyFont="1" applyBorder="1" applyAlignment="1">
      <alignment horizontal="center" vertical="center"/>
    </xf>
    <xf numFmtId="2" fontId="15" fillId="3" borderId="87" xfId="0" applyNumberFormat="1" applyFont="1" applyFill="1" applyBorder="1" applyAlignment="1">
      <alignment horizontal="center" vertical="center"/>
    </xf>
    <xf numFmtId="2" fontId="10" fillId="3" borderId="87" xfId="0" applyNumberFormat="1" applyFont="1" applyFill="1" applyBorder="1" applyAlignment="1">
      <alignment horizontal="center" vertical="center"/>
    </xf>
    <xf numFmtId="2" fontId="15" fillId="3" borderId="21" xfId="0" applyNumberFormat="1" applyFont="1" applyFill="1" applyBorder="1" applyAlignment="1">
      <alignment horizontal="center" vertical="center"/>
    </xf>
    <xf numFmtId="49" fontId="8" fillId="11" borderId="39" xfId="0" applyNumberFormat="1" applyFont="1" applyFill="1" applyBorder="1" applyAlignment="1">
      <alignment horizontal="center" vertical="center" wrapText="1"/>
    </xf>
    <xf numFmtId="0" fontId="20" fillId="0" borderId="0" xfId="0" applyFont="1" applyFill="1" applyBorder="1" applyAlignment="1">
      <alignment horizontal="center"/>
    </xf>
    <xf numFmtId="0" fontId="8" fillId="0" borderId="66" xfId="0" applyFont="1" applyBorder="1" applyAlignment="1">
      <alignment vertical="top" wrapText="1"/>
    </xf>
    <xf numFmtId="0" fontId="8" fillId="0" borderId="66" xfId="0" applyFont="1" applyBorder="1" applyAlignment="1">
      <alignment horizontal="center" vertical="top" wrapText="1"/>
    </xf>
    <xf numFmtId="0" fontId="20" fillId="0" borderId="66" xfId="0" applyFont="1" applyBorder="1" applyAlignment="1">
      <alignment vertical="top" wrapText="1"/>
    </xf>
    <xf numFmtId="0" fontId="20" fillId="0" borderId="66" xfId="0" applyFont="1" applyBorder="1" applyAlignment="1">
      <alignment horizontal="center" vertical="top" wrapText="1"/>
    </xf>
    <xf numFmtId="1" fontId="18" fillId="16" borderId="88" xfId="0" applyNumberFormat="1" applyFont="1" applyFill="1" applyBorder="1" applyAlignment="1">
      <alignment horizontal="center" vertical="center" wrapText="1"/>
    </xf>
    <xf numFmtId="0" fontId="12" fillId="0" borderId="54" xfId="0" applyFont="1" applyFill="1" applyBorder="1" applyAlignment="1">
      <alignment horizontal="center" vertical="center" wrapText="1"/>
    </xf>
    <xf numFmtId="0" fontId="20" fillId="3" borderId="70" xfId="0" applyFont="1" applyFill="1" applyBorder="1"/>
    <xf numFmtId="0" fontId="10" fillId="0" borderId="62" xfId="0" applyFont="1" applyBorder="1"/>
    <xf numFmtId="2" fontId="5" fillId="2" borderId="89" xfId="0" applyNumberFormat="1" applyFont="1" applyFill="1" applyBorder="1" applyAlignment="1">
      <alignment horizontal="center" vertical="center"/>
    </xf>
    <xf numFmtId="0" fontId="5" fillId="0" borderId="65" xfId="0" applyFont="1" applyFill="1" applyBorder="1" applyAlignment="1">
      <alignment vertical="center"/>
    </xf>
    <xf numFmtId="2" fontId="5" fillId="2" borderId="90"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31" xfId="0" applyFont="1" applyBorder="1" applyAlignment="1">
      <alignment horizontal="center" vertical="center"/>
    </xf>
    <xf numFmtId="2" fontId="5" fillId="13" borderId="91" xfId="0" applyNumberFormat="1" applyFont="1" applyFill="1" applyBorder="1" applyAlignment="1">
      <alignment horizontal="center" vertical="center"/>
    </xf>
    <xf numFmtId="2" fontId="5" fillId="13" borderId="56" xfId="0" applyNumberFormat="1" applyFont="1" applyFill="1" applyBorder="1" applyAlignment="1">
      <alignment horizontal="center" vertical="center"/>
    </xf>
    <xf numFmtId="0" fontId="12" fillId="0" borderId="39" xfId="0" quotePrefix="1" applyFont="1" applyFill="1" applyBorder="1" applyAlignment="1">
      <alignment horizontal="center" vertical="center" wrapText="1"/>
    </xf>
    <xf numFmtId="0" fontId="12" fillId="0" borderId="38" xfId="0" applyFont="1" applyBorder="1" applyAlignment="1">
      <alignment horizontal="center" vertical="center"/>
    </xf>
    <xf numFmtId="0" fontId="12" fillId="0" borderId="45" xfId="0" applyFont="1" applyBorder="1" applyAlignment="1">
      <alignment horizontal="center" vertical="center"/>
    </xf>
    <xf numFmtId="0" fontId="5" fillId="0" borderId="58" xfId="0" applyFont="1" applyFill="1" applyBorder="1" applyAlignment="1">
      <alignment vertical="center"/>
    </xf>
    <xf numFmtId="0" fontId="10" fillId="0" borderId="35" xfId="0" applyFont="1" applyFill="1" applyBorder="1" applyAlignment="1">
      <alignment vertical="center"/>
    </xf>
    <xf numFmtId="164" fontId="18" fillId="16" borderId="27" xfId="0" applyNumberFormat="1" applyFont="1" applyFill="1" applyBorder="1" applyAlignment="1">
      <alignment horizontal="center" vertical="center" wrapText="1"/>
    </xf>
    <xf numFmtId="17" fontId="8" fillId="16" borderId="42" xfId="41" applyNumberFormat="1" applyFont="1" applyFill="1" applyBorder="1" applyAlignment="1">
      <alignment horizontal="center" vertical="center" wrapText="1"/>
    </xf>
    <xf numFmtId="164" fontId="8" fillId="23" borderId="92" xfId="41" applyNumberFormat="1" applyFont="1" applyFill="1" applyBorder="1" applyAlignment="1">
      <alignment horizontal="center" vertical="center" wrapText="1"/>
    </xf>
    <xf numFmtId="1" fontId="8" fillId="23" borderId="84" xfId="41" applyNumberFormat="1" applyFont="1" applyFill="1" applyBorder="1" applyAlignment="1" applyProtection="1">
      <alignment horizontal="center" vertical="center" wrapText="1"/>
      <protection locked="0"/>
    </xf>
    <xf numFmtId="1" fontId="8" fillId="16" borderId="26" xfId="41" applyNumberFormat="1" applyFont="1" applyFill="1" applyBorder="1" applyAlignment="1">
      <alignment horizontal="center" vertical="center" wrapText="1"/>
    </xf>
    <xf numFmtId="0" fontId="28" fillId="0" borderId="0" xfId="41" applyFont="1"/>
    <xf numFmtId="0" fontId="8" fillId="16" borderId="29" xfId="41" applyFont="1" applyFill="1" applyBorder="1" applyAlignment="1">
      <alignment horizontal="center" vertical="center" wrapText="1"/>
    </xf>
    <xf numFmtId="0" fontId="8" fillId="16" borderId="32" xfId="41" applyFont="1" applyFill="1" applyBorder="1" applyAlignment="1">
      <alignment horizontal="center" vertical="center" wrapText="1"/>
    </xf>
    <xf numFmtId="0" fontId="8" fillId="16" borderId="55" xfId="41" applyFont="1" applyFill="1" applyBorder="1" applyAlignment="1">
      <alignment horizontal="center" vertical="center" wrapText="1"/>
    </xf>
    <xf numFmtId="164" fontId="8" fillId="16" borderId="92" xfId="41" applyNumberFormat="1" applyFont="1" applyFill="1" applyBorder="1" applyAlignment="1">
      <alignment horizontal="center" vertical="center" wrapText="1"/>
    </xf>
    <xf numFmtId="0" fontId="8" fillId="16" borderId="63" xfId="41" applyFont="1" applyFill="1" applyBorder="1" applyAlignment="1">
      <alignment horizontal="center" vertical="center" wrapText="1"/>
    </xf>
    <xf numFmtId="0" fontId="8" fillId="16" borderId="36" xfId="41" applyFont="1" applyFill="1" applyBorder="1" applyAlignment="1">
      <alignment horizontal="center" vertical="center" wrapText="1"/>
    </xf>
    <xf numFmtId="0" fontId="8" fillId="16" borderId="40" xfId="41" applyFont="1" applyFill="1" applyBorder="1" applyAlignment="1">
      <alignment horizontal="center" vertical="center" wrapText="1"/>
    </xf>
    <xf numFmtId="0" fontId="3" fillId="0" borderId="0" xfId="41" applyFont="1"/>
    <xf numFmtId="0" fontId="29" fillId="0" borderId="0" xfId="41" applyFont="1"/>
    <xf numFmtId="1" fontId="30" fillId="24" borderId="15" xfId="41" quotePrefix="1" applyNumberFormat="1" applyFont="1" applyFill="1" applyBorder="1" applyAlignment="1" applyProtection="1">
      <alignment horizontal="center" vertical="center" wrapText="1"/>
      <protection locked="0"/>
    </xf>
    <xf numFmtId="0" fontId="30" fillId="0" borderId="15" xfId="41" applyFont="1" applyFill="1" applyBorder="1" applyAlignment="1">
      <alignment horizontal="left" vertical="center" wrapText="1"/>
    </xf>
    <xf numFmtId="0" fontId="30" fillId="24" borderId="15" xfId="41" applyFont="1" applyFill="1" applyBorder="1" applyAlignment="1" applyProtection="1">
      <alignment horizontal="center" vertical="center" wrapText="1"/>
      <protection locked="0"/>
    </xf>
    <xf numFmtId="0" fontId="30" fillId="0" borderId="15" xfId="41" applyFont="1" applyFill="1" applyBorder="1" applyAlignment="1">
      <alignment horizontal="center" vertical="center" wrapText="1"/>
    </xf>
    <xf numFmtId="0" fontId="30" fillId="25" borderId="15" xfId="41" applyFont="1" applyFill="1" applyBorder="1" applyAlignment="1" applyProtection="1">
      <alignment horizontal="center" vertical="center" wrapText="1"/>
      <protection locked="0"/>
    </xf>
    <xf numFmtId="0" fontId="30" fillId="0" borderId="92" xfId="41" applyFont="1" applyFill="1" applyBorder="1" applyAlignment="1">
      <alignment horizontal="center" vertical="center" wrapText="1"/>
    </xf>
    <xf numFmtId="0" fontId="30" fillId="26" borderId="92" xfId="41" applyFont="1" applyFill="1" applyBorder="1" applyAlignment="1" applyProtection="1">
      <alignment vertical="center" wrapText="1"/>
      <protection locked="0"/>
    </xf>
    <xf numFmtId="1" fontId="30" fillId="24" borderId="71" xfId="41" quotePrefix="1" applyNumberFormat="1" applyFont="1" applyFill="1" applyBorder="1" applyAlignment="1" applyProtection="1">
      <alignment horizontal="center" vertical="center" wrapText="1"/>
      <protection locked="0"/>
    </xf>
    <xf numFmtId="0" fontId="30" fillId="0" borderId="71" xfId="41" applyFont="1" applyFill="1" applyBorder="1" applyAlignment="1">
      <alignment horizontal="left" vertical="center" wrapText="1"/>
    </xf>
    <xf numFmtId="0" fontId="30" fillId="24" borderId="71" xfId="41" applyFont="1" applyFill="1" applyBorder="1" applyAlignment="1" applyProtection="1">
      <alignment horizontal="center" vertical="center" wrapText="1"/>
      <protection locked="0"/>
    </xf>
    <xf numFmtId="0" fontId="30" fillId="0" borderId="71" xfId="41" applyFont="1" applyFill="1" applyBorder="1" applyAlignment="1">
      <alignment horizontal="center" vertical="center" wrapText="1"/>
    </xf>
    <xf numFmtId="0" fontId="30" fillId="25" borderId="71" xfId="41" applyFont="1" applyFill="1" applyBorder="1" applyAlignment="1" applyProtection="1">
      <alignment horizontal="center" vertical="center" wrapText="1"/>
      <protection locked="0"/>
    </xf>
    <xf numFmtId="0" fontId="30" fillId="26" borderId="71" xfId="41" applyFont="1" applyFill="1" applyBorder="1" applyAlignment="1" applyProtection="1">
      <alignment vertical="center" wrapText="1"/>
      <protection locked="0"/>
    </xf>
    <xf numFmtId="1" fontId="30" fillId="24" borderId="84" xfId="41" quotePrefix="1" applyNumberFormat="1" applyFont="1" applyFill="1" applyBorder="1" applyAlignment="1" applyProtection="1">
      <alignment horizontal="center" vertical="center" wrapText="1"/>
      <protection locked="0"/>
    </xf>
    <xf numFmtId="0" fontId="30" fillId="0" borderId="84" xfId="41" applyFont="1" applyFill="1" applyBorder="1" applyAlignment="1">
      <alignment horizontal="left" vertical="center" wrapText="1"/>
    </xf>
    <xf numFmtId="0" fontId="30" fillId="24" borderId="84" xfId="41" applyFont="1" applyFill="1" applyBorder="1" applyAlignment="1" applyProtection="1">
      <alignment horizontal="center" vertical="center" wrapText="1"/>
      <protection locked="0"/>
    </xf>
    <xf numFmtId="0" fontId="30" fillId="0" borderId="84" xfId="41" applyFont="1" applyFill="1" applyBorder="1" applyAlignment="1">
      <alignment horizontal="center" vertical="center" wrapText="1"/>
    </xf>
    <xf numFmtId="0" fontId="30" fillId="25" borderId="84" xfId="41" applyFont="1" applyFill="1" applyBorder="1" applyAlignment="1" applyProtection="1">
      <alignment horizontal="center" vertical="center" wrapText="1"/>
      <protection locked="0"/>
    </xf>
    <xf numFmtId="0" fontId="30" fillId="0" borderId="74" xfId="41" applyFont="1" applyFill="1" applyBorder="1" applyAlignment="1">
      <alignment horizontal="center" vertical="center" wrapText="1"/>
    </xf>
    <xf numFmtId="0" fontId="30" fillId="26" borderId="55" xfId="41" applyFont="1" applyFill="1" applyBorder="1" applyAlignment="1" applyProtection="1">
      <alignment vertical="center" wrapText="1"/>
      <protection locked="0"/>
    </xf>
    <xf numFmtId="1" fontId="30" fillId="24" borderId="15" xfId="41" applyNumberFormat="1" applyFont="1" applyFill="1" applyBorder="1" applyAlignment="1" applyProtection="1">
      <alignment horizontal="center" vertical="center" wrapText="1"/>
      <protection locked="0"/>
    </xf>
    <xf numFmtId="1" fontId="30" fillId="24" borderId="71" xfId="41" applyNumberFormat="1" applyFont="1" applyFill="1" applyBorder="1" applyAlignment="1" applyProtection="1">
      <alignment horizontal="center" vertical="center" wrapText="1"/>
      <protection locked="0"/>
    </xf>
    <xf numFmtId="1" fontId="30" fillId="24" borderId="84" xfId="41" applyNumberFormat="1" applyFont="1" applyFill="1" applyBorder="1" applyAlignment="1" applyProtection="1">
      <alignment horizontal="center" vertical="center" wrapText="1"/>
      <protection locked="0"/>
    </xf>
    <xf numFmtId="0" fontId="30" fillId="0" borderId="71" xfId="41" applyFont="1" applyFill="1" applyBorder="1" applyAlignment="1" applyProtection="1">
      <alignment horizontal="center" vertical="center" wrapText="1"/>
      <protection locked="0"/>
    </xf>
    <xf numFmtId="1" fontId="30" fillId="24" borderId="95" xfId="41" applyNumberFormat="1" applyFont="1" applyFill="1" applyBorder="1" applyAlignment="1" applyProtection="1">
      <alignment horizontal="center" vertical="center" wrapText="1"/>
      <protection locked="0"/>
    </xf>
    <xf numFmtId="0" fontId="30" fillId="0" borderId="95" xfId="41" applyFont="1" applyFill="1" applyBorder="1" applyAlignment="1">
      <alignment horizontal="left" vertical="center" wrapText="1"/>
    </xf>
    <xf numFmtId="0" fontId="30" fillId="24" borderId="95" xfId="41" applyFont="1" applyFill="1" applyBorder="1" applyAlignment="1" applyProtection="1">
      <alignment horizontal="center" vertical="center" wrapText="1"/>
      <protection locked="0"/>
    </xf>
    <xf numFmtId="0" fontId="30" fillId="0" borderId="95" xfId="41" applyFont="1" applyFill="1" applyBorder="1" applyAlignment="1">
      <alignment horizontal="center" vertical="center" wrapText="1"/>
    </xf>
    <xf numFmtId="0" fontId="30" fillId="0" borderId="21" xfId="41" applyFont="1" applyFill="1" applyBorder="1" applyAlignment="1">
      <alignment horizontal="center" vertical="center" wrapText="1"/>
    </xf>
    <xf numFmtId="0" fontId="30" fillId="26" borderId="21" xfId="41" applyFont="1" applyFill="1" applyBorder="1" applyAlignment="1" applyProtection="1">
      <alignment vertical="center" wrapText="1"/>
      <protection locked="0"/>
    </xf>
    <xf numFmtId="0" fontId="30" fillId="12" borderId="42" xfId="41" applyFont="1" applyFill="1" applyBorder="1" applyAlignment="1">
      <alignment horizontal="center" vertical="center" wrapText="1"/>
    </xf>
    <xf numFmtId="0" fontId="30" fillId="0" borderId="36" xfId="41" applyFont="1" applyBorder="1" applyAlignment="1">
      <alignment horizontal="center" vertical="center" wrapText="1"/>
    </xf>
    <xf numFmtId="49" fontId="30" fillId="0" borderId="37" xfId="41" applyNumberFormat="1" applyFont="1" applyFill="1" applyBorder="1" applyAlignment="1">
      <alignment horizontal="center" vertical="center" wrapText="1"/>
    </xf>
    <xf numFmtId="49" fontId="31" fillId="0" borderId="37" xfId="41" applyNumberFormat="1" applyFont="1" applyFill="1" applyBorder="1" applyAlignment="1">
      <alignment horizontal="center" vertical="center" wrapText="1"/>
    </xf>
    <xf numFmtId="1" fontId="30" fillId="24" borderId="37" xfId="41" applyNumberFormat="1" applyFont="1" applyFill="1" applyBorder="1" applyAlignment="1" applyProtection="1">
      <alignment horizontal="center" vertical="center" wrapText="1"/>
      <protection locked="0"/>
    </xf>
    <xf numFmtId="0" fontId="30" fillId="0" borderId="37" xfId="41" applyFont="1" applyFill="1" applyBorder="1" applyAlignment="1">
      <alignment horizontal="left" vertical="center" wrapText="1"/>
    </xf>
    <xf numFmtId="0" fontId="30" fillId="24" borderId="37" xfId="41" applyFont="1" applyFill="1" applyBorder="1" applyAlignment="1" applyProtection="1">
      <alignment horizontal="center" vertical="center" wrapText="1"/>
      <protection locked="0"/>
    </xf>
    <xf numFmtId="0" fontId="30" fillId="0" borderId="37" xfId="41" applyFont="1" applyFill="1" applyBorder="1" applyAlignment="1">
      <alignment horizontal="center" vertical="center" wrapText="1"/>
    </xf>
    <xf numFmtId="0" fontId="30" fillId="25" borderId="37" xfId="41" applyFont="1" applyFill="1" applyBorder="1" applyAlignment="1" applyProtection="1">
      <alignment horizontal="center" vertical="center" wrapText="1"/>
      <protection locked="0"/>
    </xf>
    <xf numFmtId="0" fontId="30" fillId="26" borderId="37" xfId="41" applyFont="1" applyFill="1" applyBorder="1" applyAlignment="1" applyProtection="1">
      <alignment horizontal="center" vertical="center" wrapText="1"/>
      <protection locked="0"/>
    </xf>
    <xf numFmtId="0" fontId="30" fillId="24" borderId="37" xfId="41" applyFont="1" applyFill="1" applyBorder="1" applyAlignment="1" applyProtection="1">
      <alignment horizontal="center" vertical="center" wrapText="1"/>
    </xf>
    <xf numFmtId="0" fontId="30" fillId="25" borderId="37" xfId="41" applyFont="1" applyFill="1" applyBorder="1" applyAlignment="1" applyProtection="1">
      <alignment horizontal="center" vertical="center" wrapText="1"/>
    </xf>
    <xf numFmtId="0" fontId="32" fillId="27" borderId="37" xfId="41" applyFont="1" applyFill="1" applyBorder="1" applyAlignment="1" applyProtection="1">
      <alignment horizontal="center" vertical="center" wrapText="1"/>
    </xf>
    <xf numFmtId="0" fontId="30" fillId="0" borderId="88" xfId="41" applyFont="1" applyBorder="1" applyAlignment="1">
      <alignment horizontal="left" vertical="center" wrapText="1"/>
    </xf>
    <xf numFmtId="0" fontId="30" fillId="27" borderId="37" xfId="41" applyFont="1" applyFill="1" applyBorder="1" applyAlignment="1" applyProtection="1">
      <alignment horizontal="center" vertical="center" wrapText="1"/>
    </xf>
    <xf numFmtId="0" fontId="8" fillId="0" borderId="21" xfId="41" applyFont="1" applyBorder="1" applyAlignment="1">
      <alignment wrapText="1"/>
    </xf>
    <xf numFmtId="0" fontId="3" fillId="0" borderId="0" xfId="41" applyAlignment="1"/>
    <xf numFmtId="0" fontId="4" fillId="0" borderId="0" xfId="41" applyFont="1" applyAlignment="1"/>
    <xf numFmtId="1" fontId="4" fillId="0" borderId="0" xfId="41" applyNumberFormat="1" applyFont="1" applyAlignment="1"/>
    <xf numFmtId="0" fontId="4" fillId="0" borderId="0" xfId="41" applyFont="1" applyAlignment="1">
      <alignment horizontal="left"/>
    </xf>
    <xf numFmtId="0" fontId="3" fillId="0" borderId="0" xfId="41" applyFill="1" applyAlignment="1"/>
    <xf numFmtId="0" fontId="4" fillId="0" borderId="0" xfId="41" applyFont="1" applyFill="1" applyAlignment="1"/>
    <xf numFmtId="0" fontId="3" fillId="0" borderId="71" xfId="41" applyBorder="1" applyAlignment="1">
      <alignment horizontal="center"/>
    </xf>
    <xf numFmtId="0" fontId="4" fillId="0" borderId="71" xfId="41" applyFont="1" applyBorder="1" applyAlignment="1">
      <alignment horizontal="left" vertical="top" wrapText="1"/>
    </xf>
    <xf numFmtId="0" fontId="4" fillId="0" borderId="71" xfId="41" applyFont="1" applyBorder="1" applyAlignment="1">
      <alignment horizontal="left"/>
    </xf>
    <xf numFmtId="1" fontId="4" fillId="0" borderId="71" xfId="41" applyNumberFormat="1" applyFont="1" applyFill="1" applyBorder="1" applyAlignment="1">
      <alignment horizontal="center"/>
    </xf>
    <xf numFmtId="0" fontId="4" fillId="0" borderId="0" xfId="41" applyFont="1" applyFill="1"/>
    <xf numFmtId="0" fontId="4" fillId="0" borderId="0" xfId="41" applyFont="1" applyFill="1" applyAlignment="1">
      <alignment horizontal="left"/>
    </xf>
    <xf numFmtId="0" fontId="3" fillId="0" borderId="0" xfId="41" applyAlignment="1">
      <alignment horizontal="left"/>
    </xf>
    <xf numFmtId="0" fontId="4" fillId="0" borderId="71" xfId="41" applyFont="1" applyFill="1" applyBorder="1" applyAlignment="1">
      <alignment horizontal="left"/>
    </xf>
    <xf numFmtId="0" fontId="4" fillId="0" borderId="0" xfId="41" applyFont="1" applyFill="1" applyBorder="1" applyAlignment="1">
      <alignment horizontal="left"/>
    </xf>
    <xf numFmtId="0" fontId="4" fillId="0" borderId="0" xfId="41" applyFont="1" applyAlignment="1">
      <alignment vertical="center" wrapText="1"/>
    </xf>
    <xf numFmtId="0" fontId="4" fillId="0" borderId="0" xfId="41" applyFont="1" applyAlignment="1">
      <alignment horizontal="left" vertical="center" wrapText="1"/>
    </xf>
    <xf numFmtId="1" fontId="4" fillId="20" borderId="71" xfId="41" applyNumberFormat="1" applyFont="1" applyFill="1" applyBorder="1" applyAlignment="1">
      <alignment horizontal="center"/>
    </xf>
    <xf numFmtId="0" fontId="3" fillId="0" borderId="0" xfId="41"/>
    <xf numFmtId="1" fontId="3" fillId="0" borderId="0" xfId="41" applyNumberFormat="1"/>
    <xf numFmtId="0" fontId="4" fillId="0" borderId="0" xfId="41" applyFont="1"/>
    <xf numFmtId="0" fontId="4" fillId="0" borderId="74" xfId="41" applyFont="1" applyFill="1" applyBorder="1" applyAlignment="1">
      <alignment horizontal="left"/>
    </xf>
    <xf numFmtId="0" fontId="4" fillId="0" borderId="0" xfId="41" applyFont="1" applyFill="1" applyBorder="1"/>
    <xf numFmtId="1" fontId="4" fillId="0" borderId="71" xfId="41" quotePrefix="1" applyNumberFormat="1" applyFont="1" applyFill="1" applyBorder="1" applyAlignment="1">
      <alignment horizontal="center"/>
    </xf>
    <xf numFmtId="0" fontId="3" fillId="0" borderId="0" xfId="41" applyFill="1"/>
    <xf numFmtId="49" fontId="8" fillId="0" borderId="0" xfId="41" applyNumberFormat="1" applyFont="1" applyFill="1" applyBorder="1" applyAlignment="1">
      <alignment vertical="center" wrapText="1"/>
    </xf>
    <xf numFmtId="49" fontId="8" fillId="11" borderId="5" xfId="41" applyNumberFormat="1" applyFont="1" applyFill="1" applyBorder="1" applyAlignment="1">
      <alignment vertical="center" wrapText="1"/>
    </xf>
    <xf numFmtId="0" fontId="4" fillId="0" borderId="0" xfId="41" applyFont="1" applyAlignment="1">
      <alignment horizontal="left" vertical="center"/>
    </xf>
    <xf numFmtId="0" fontId="4" fillId="0" borderId="0" xfId="41" applyFont="1" applyAlignment="1">
      <alignment vertical="center"/>
    </xf>
    <xf numFmtId="0" fontId="8" fillId="0" borderId="0" xfId="41" applyFont="1" applyFill="1" applyBorder="1" applyAlignment="1">
      <alignment horizontal="center" vertical="center" wrapText="1"/>
    </xf>
    <xf numFmtId="0" fontId="8" fillId="0" borderId="0" xfId="41" applyFont="1" applyFill="1" applyBorder="1" applyAlignment="1">
      <alignment horizontal="left" vertical="center" wrapText="1"/>
    </xf>
    <xf numFmtId="0" fontId="4" fillId="0" borderId="0" xfId="41" applyFont="1" applyAlignment="1">
      <alignment wrapText="1"/>
    </xf>
    <xf numFmtId="0" fontId="4" fillId="0" borderId="0" xfId="41" applyFont="1" applyAlignment="1">
      <alignment horizontal="left" wrapText="1"/>
    </xf>
    <xf numFmtId="1" fontId="4" fillId="0" borderId="0" xfId="41" applyNumberFormat="1" applyFont="1"/>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5" fillId="0" borderId="0" xfId="0" applyFont="1" applyFill="1" applyBorder="1" applyAlignment="1">
      <alignment horizontal="center"/>
    </xf>
    <xf numFmtId="0" fontId="13" fillId="7" borderId="7" xfId="0" applyFont="1" applyFill="1" applyBorder="1" applyAlignment="1">
      <alignment horizontal="center" vertical="center"/>
    </xf>
    <xf numFmtId="0" fontId="13" fillId="18" borderId="7" xfId="0" applyFont="1" applyFill="1" applyBorder="1" applyAlignment="1">
      <alignment horizontal="center" vertical="center"/>
    </xf>
    <xf numFmtId="0" fontId="13" fillId="17" borderId="7" xfId="0" applyFont="1" applyFill="1" applyBorder="1" applyAlignment="1">
      <alignment horizontal="center" vertical="center"/>
    </xf>
    <xf numFmtId="0" fontId="13" fillId="8" borderId="7" xfId="0" applyFont="1" applyFill="1" applyBorder="1" applyAlignment="1">
      <alignment horizontal="center" vertical="center"/>
    </xf>
    <xf numFmtId="0" fontId="7" fillId="3" borderId="7" xfId="0" applyFont="1" applyFill="1" applyBorder="1" applyAlignment="1">
      <alignment horizontal="center" vertical="center"/>
    </xf>
    <xf numFmtId="0" fontId="7" fillId="21"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13" fillId="3" borderId="7" xfId="0" applyFont="1" applyFill="1" applyBorder="1" applyAlignment="1">
      <alignment horizontal="center" vertical="center"/>
    </xf>
    <xf numFmtId="0" fontId="13" fillId="10" borderId="7" xfId="0" applyFont="1" applyFill="1" applyBorder="1" applyAlignment="1">
      <alignment horizontal="center" vertical="center"/>
    </xf>
    <xf numFmtId="0" fontId="13" fillId="19" borderId="7" xfId="0" applyFont="1" applyFill="1" applyBorder="1" applyAlignment="1">
      <alignment horizontal="center" vertical="center"/>
    </xf>
    <xf numFmtId="0" fontId="13" fillId="4" borderId="7" xfId="0" applyFont="1" applyFill="1" applyBorder="1" applyAlignment="1">
      <alignment horizontal="center" vertical="center"/>
    </xf>
    <xf numFmtId="0" fontId="16" fillId="0" borderId="62" xfId="0" applyFont="1" applyBorder="1" applyAlignment="1">
      <alignment vertical="center"/>
    </xf>
    <xf numFmtId="0" fontId="15" fillId="0" borderId="31" xfId="0" applyFont="1" applyBorder="1" applyAlignment="1">
      <alignment vertical="center"/>
    </xf>
    <xf numFmtId="0" fontId="15" fillId="0" borderId="5" xfId="0" applyFont="1" applyBorder="1" applyAlignment="1">
      <alignment vertical="center"/>
    </xf>
    <xf numFmtId="0" fontId="7" fillId="21" borderId="13" xfId="0" applyFont="1" applyFill="1" applyBorder="1" applyAlignment="1">
      <alignment horizontal="center" vertical="center" wrapText="1"/>
    </xf>
    <xf numFmtId="0" fontId="15" fillId="0" borderId="96" xfId="0" applyFont="1" applyFill="1" applyBorder="1" applyAlignment="1">
      <alignment vertical="center"/>
    </xf>
    <xf numFmtId="0" fontId="11" fillId="0" borderId="63" xfId="0" applyFont="1" applyBorder="1" applyAlignment="1">
      <alignment horizontal="right"/>
    </xf>
    <xf numFmtId="0" fontId="5" fillId="0" borderId="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1" xfId="0" applyFont="1" applyBorder="1" applyAlignment="1">
      <alignment horizontal="center" vertical="center"/>
    </xf>
    <xf numFmtId="2" fontId="5" fillId="2" borderId="34" xfId="0" applyNumberFormat="1" applyFont="1" applyFill="1" applyBorder="1" applyAlignment="1">
      <alignment horizontal="center" vertical="center"/>
    </xf>
    <xf numFmtId="2" fontId="5" fillId="2" borderId="63" xfId="0" applyNumberFormat="1" applyFont="1" applyFill="1" applyBorder="1" applyAlignment="1">
      <alignment horizontal="center" vertical="center"/>
    </xf>
    <xf numFmtId="0" fontId="5" fillId="0" borderId="55" xfId="0" applyFont="1" applyFill="1" applyBorder="1" applyAlignment="1">
      <alignment horizontal="center" vertical="center"/>
    </xf>
    <xf numFmtId="0" fontId="5" fillId="0" borderId="55" xfId="0" applyFont="1" applyBorder="1" applyAlignment="1">
      <alignment horizontal="center" vertical="center"/>
    </xf>
    <xf numFmtId="0" fontId="5" fillId="0" borderId="64" xfId="0" applyFont="1" applyBorder="1" applyAlignment="1">
      <alignment horizontal="center" vertical="center"/>
    </xf>
    <xf numFmtId="0" fontId="5" fillId="0" borderId="97" xfId="0" applyFont="1" applyFill="1" applyBorder="1" applyAlignment="1">
      <alignment horizontal="center" vertical="center"/>
    </xf>
    <xf numFmtId="0" fontId="5" fillId="0" borderId="57" xfId="0" applyFont="1" applyFill="1" applyBorder="1" applyAlignment="1">
      <alignment horizontal="center" vertical="center"/>
    </xf>
    <xf numFmtId="0" fontId="16" fillId="0" borderId="34" xfId="0" applyFont="1" applyBorder="1" applyAlignment="1">
      <alignment horizontal="center" vertical="center"/>
    </xf>
    <xf numFmtId="0" fontId="13" fillId="18" borderId="64" xfId="0" applyFont="1" applyFill="1" applyBorder="1" applyAlignment="1">
      <alignment horizontal="center" vertical="center"/>
    </xf>
    <xf numFmtId="0" fontId="33" fillId="0" borderId="75" xfId="0" applyFont="1" applyBorder="1"/>
    <xf numFmtId="0" fontId="12" fillId="8" borderId="52" xfId="0" applyFont="1" applyFill="1" applyBorder="1" applyAlignment="1">
      <alignment horizontal="center" vertical="center" wrapText="1"/>
    </xf>
    <xf numFmtId="0" fontId="12" fillId="12" borderId="53"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22" borderId="52" xfId="0" applyFont="1" applyFill="1" applyBorder="1" applyAlignment="1">
      <alignment horizontal="center" vertical="center" wrapText="1"/>
    </xf>
    <xf numFmtId="0" fontId="13" fillId="7" borderId="71" xfId="0" applyFont="1" applyFill="1" applyBorder="1" applyAlignment="1">
      <alignment horizontal="center" vertical="center"/>
    </xf>
    <xf numFmtId="0" fontId="15" fillId="0" borderId="82" xfId="0" applyFont="1" applyBorder="1"/>
    <xf numFmtId="0" fontId="15" fillId="0" borderId="22" xfId="0" applyFont="1" applyBorder="1"/>
    <xf numFmtId="0" fontId="15" fillId="0" borderId="23" xfId="0" applyFont="1" applyBorder="1"/>
    <xf numFmtId="0" fontId="15" fillId="0" borderId="73" xfId="0" applyFont="1" applyBorder="1"/>
    <xf numFmtId="0" fontId="10" fillId="0" borderId="0" xfId="0" applyFont="1" applyBorder="1" applyAlignment="1">
      <alignment horizontal="center"/>
    </xf>
    <xf numFmtId="17" fontId="8" fillId="16" borderId="42" xfId="54" applyNumberFormat="1" applyFont="1" applyFill="1" applyBorder="1" applyAlignment="1">
      <alignment horizontal="center" vertical="center" wrapText="1"/>
    </xf>
    <xf numFmtId="164" fontId="8" fillId="23" borderId="92" xfId="54" applyNumberFormat="1" applyFont="1" applyFill="1" applyBorder="1" applyAlignment="1">
      <alignment horizontal="center" vertical="center" wrapText="1"/>
    </xf>
    <xf numFmtId="1" fontId="8" fillId="23" borderId="84" xfId="54" applyNumberFormat="1" applyFont="1" applyFill="1" applyBorder="1" applyAlignment="1" applyProtection="1">
      <alignment horizontal="center" vertical="center" wrapText="1"/>
      <protection locked="0"/>
    </xf>
    <xf numFmtId="1" fontId="8" fillId="16" borderId="26" xfId="54" applyNumberFormat="1" applyFont="1" applyFill="1" applyBorder="1" applyAlignment="1">
      <alignment vertical="center" wrapText="1"/>
    </xf>
    <xf numFmtId="0" fontId="28" fillId="0" borderId="0" xfId="54" applyFont="1"/>
    <xf numFmtId="0" fontId="8" fillId="16" borderId="29" xfId="54" applyFont="1" applyFill="1" applyBorder="1" applyAlignment="1">
      <alignment horizontal="center" vertical="center" wrapText="1"/>
    </xf>
    <xf numFmtId="0" fontId="8" fillId="16" borderId="32" xfId="54" applyFont="1" applyFill="1" applyBorder="1" applyAlignment="1">
      <alignment horizontal="center" vertical="center" wrapText="1"/>
    </xf>
    <xf numFmtId="0" fontId="8" fillId="16" borderId="55" xfId="54" applyFont="1" applyFill="1" applyBorder="1" applyAlignment="1">
      <alignment horizontal="center" vertical="center" wrapText="1"/>
    </xf>
    <xf numFmtId="164" fontId="8" fillId="16" borderId="92" xfId="54" applyNumberFormat="1" applyFont="1" applyFill="1" applyBorder="1" applyAlignment="1">
      <alignment horizontal="center" vertical="center" wrapText="1"/>
    </xf>
    <xf numFmtId="0" fontId="8" fillId="16" borderId="36" xfId="54" applyFont="1" applyFill="1" applyBorder="1" applyAlignment="1">
      <alignment horizontal="center" vertical="center" wrapText="1"/>
    </xf>
    <xf numFmtId="0" fontId="8" fillId="16" borderId="37" xfId="54" applyFont="1" applyFill="1" applyBorder="1" applyAlignment="1">
      <alignment horizontal="center" vertical="center" wrapText="1"/>
    </xf>
    <xf numFmtId="0" fontId="8" fillId="16" borderId="88" xfId="54" applyFont="1" applyFill="1" applyBorder="1" applyAlignment="1">
      <alignment horizontal="center" vertical="center" wrapText="1"/>
    </xf>
    <xf numFmtId="0" fontId="8" fillId="16" borderId="40" xfId="54" applyFont="1" applyFill="1" applyBorder="1" applyAlignment="1">
      <alignment horizontal="center" vertical="center" wrapText="1"/>
    </xf>
    <xf numFmtId="0" fontId="29" fillId="0" borderId="0" xfId="54" applyFont="1"/>
    <xf numFmtId="0" fontId="2" fillId="0" borderId="0" xfId="54" applyFont="1"/>
    <xf numFmtId="1" fontId="30" fillId="24" borderId="15" xfId="54" quotePrefix="1" applyNumberFormat="1" applyFont="1" applyFill="1" applyBorder="1" applyAlignment="1" applyProtection="1">
      <alignment horizontal="center" vertical="center" wrapText="1"/>
      <protection locked="0"/>
    </xf>
    <xf numFmtId="0" fontId="30" fillId="0" borderId="15" xfId="54" applyFont="1" applyFill="1" applyBorder="1" applyAlignment="1">
      <alignment horizontal="left" vertical="center" wrapText="1"/>
    </xf>
    <xf numFmtId="0" fontId="30" fillId="24" borderId="15" xfId="54" applyFont="1" applyFill="1" applyBorder="1" applyAlignment="1" applyProtection="1">
      <alignment horizontal="center" vertical="center" wrapText="1"/>
      <protection locked="0"/>
    </xf>
    <xf numFmtId="0" fontId="30" fillId="0" borderId="15" xfId="54" applyFont="1" applyFill="1" applyBorder="1" applyAlignment="1">
      <alignment horizontal="center" vertical="center" wrapText="1"/>
    </xf>
    <xf numFmtId="0" fontId="30" fillId="25" borderId="15" xfId="54" applyFont="1" applyFill="1" applyBorder="1" applyAlignment="1" applyProtection="1">
      <alignment horizontal="center" vertical="center" wrapText="1"/>
      <protection locked="0"/>
    </xf>
    <xf numFmtId="0" fontId="30" fillId="0" borderId="92" xfId="54" applyFont="1" applyFill="1" applyBorder="1" applyAlignment="1">
      <alignment horizontal="center" vertical="center" wrapText="1"/>
    </xf>
    <xf numFmtId="0" fontId="30" fillId="26" borderId="92" xfId="54" applyFont="1" applyFill="1" applyBorder="1" applyAlignment="1" applyProtection="1">
      <alignment vertical="center" wrapText="1"/>
      <protection locked="0"/>
    </xf>
    <xf numFmtId="1" fontId="30" fillId="24" borderId="71" xfId="54" quotePrefix="1" applyNumberFormat="1" applyFont="1" applyFill="1" applyBorder="1" applyAlignment="1" applyProtection="1">
      <alignment horizontal="center" vertical="center" wrapText="1"/>
      <protection locked="0"/>
    </xf>
    <xf numFmtId="0" fontId="30" fillId="0" borderId="71" xfId="54" applyFont="1" applyFill="1" applyBorder="1" applyAlignment="1">
      <alignment horizontal="left" vertical="center" wrapText="1"/>
    </xf>
    <xf numFmtId="0" fontId="30" fillId="24" borderId="71" xfId="54" applyFont="1" applyFill="1" applyBorder="1" applyAlignment="1" applyProtection="1">
      <alignment horizontal="center" vertical="center" wrapText="1"/>
      <protection locked="0"/>
    </xf>
    <xf numFmtId="0" fontId="30" fillId="0" borderId="71" xfId="54" applyFont="1" applyFill="1" applyBorder="1" applyAlignment="1">
      <alignment horizontal="center" vertical="center" wrapText="1"/>
    </xf>
    <xf numFmtId="0" fontId="30" fillId="25" borderId="71" xfId="54" applyFont="1" applyFill="1" applyBorder="1" applyAlignment="1" applyProtection="1">
      <alignment horizontal="center" vertical="center" wrapText="1"/>
      <protection locked="0"/>
    </xf>
    <xf numFmtId="0" fontId="30" fillId="26" borderId="71" xfId="54" applyFont="1" applyFill="1" applyBorder="1" applyAlignment="1" applyProtection="1">
      <alignment vertical="center" wrapText="1"/>
      <protection locked="0"/>
    </xf>
    <xf numFmtId="1" fontId="30" fillId="24" borderId="84" xfId="54" quotePrefix="1" applyNumberFormat="1" applyFont="1" applyFill="1" applyBorder="1" applyAlignment="1" applyProtection="1">
      <alignment horizontal="center" vertical="center" wrapText="1"/>
      <protection locked="0"/>
    </xf>
    <xf numFmtId="0" fontId="30" fillId="0" borderId="84" xfId="54" applyFont="1" applyFill="1" applyBorder="1" applyAlignment="1">
      <alignment horizontal="left" vertical="center" wrapText="1"/>
    </xf>
    <xf numFmtId="0" fontId="30" fillId="24" borderId="84" xfId="54" applyFont="1" applyFill="1" applyBorder="1" applyAlignment="1" applyProtection="1">
      <alignment horizontal="center" vertical="center" wrapText="1"/>
      <protection locked="0"/>
    </xf>
    <xf numFmtId="0" fontId="30" fillId="0" borderId="84" xfId="54" applyFont="1" applyFill="1" applyBorder="1" applyAlignment="1">
      <alignment horizontal="center" vertical="center" wrapText="1"/>
    </xf>
    <xf numFmtId="0" fontId="30" fillId="20" borderId="84" xfId="54" applyFont="1" applyFill="1" applyBorder="1" applyAlignment="1" applyProtection="1">
      <alignment horizontal="center" vertical="center" wrapText="1"/>
      <protection locked="0"/>
    </xf>
    <xf numFmtId="0" fontId="30" fillId="25" borderId="84" xfId="54" applyFont="1" applyFill="1" applyBorder="1" applyAlignment="1" applyProtection="1">
      <alignment horizontal="center" vertical="center" wrapText="1"/>
      <protection locked="0"/>
    </xf>
    <xf numFmtId="0" fontId="30" fillId="0" borderId="74" xfId="54" applyFont="1" applyFill="1" applyBorder="1" applyAlignment="1">
      <alignment horizontal="center" vertical="center" wrapText="1"/>
    </xf>
    <xf numFmtId="0" fontId="30" fillId="26" borderId="55" xfId="54" applyFont="1" applyFill="1" applyBorder="1" applyAlignment="1" applyProtection="1">
      <alignment vertical="center" wrapText="1"/>
      <protection locked="0"/>
    </xf>
    <xf numFmtId="1" fontId="30" fillId="24" borderId="15" xfId="54" applyNumberFormat="1" applyFont="1" applyFill="1" applyBorder="1" applyAlignment="1" applyProtection="1">
      <alignment horizontal="center" vertical="center" wrapText="1"/>
      <protection locked="0"/>
    </xf>
    <xf numFmtId="1" fontId="30" fillId="24" borderId="71" xfId="54" applyNumberFormat="1" applyFont="1" applyFill="1" applyBorder="1" applyAlignment="1" applyProtection="1">
      <alignment horizontal="center" vertical="center" wrapText="1"/>
      <protection locked="0"/>
    </xf>
    <xf numFmtId="1" fontId="30" fillId="24" borderId="84" xfId="54" applyNumberFormat="1" applyFont="1" applyFill="1" applyBorder="1" applyAlignment="1" applyProtection="1">
      <alignment horizontal="center" vertical="center" wrapText="1"/>
      <protection locked="0"/>
    </xf>
    <xf numFmtId="0" fontId="30" fillId="0" borderId="71" xfId="54" applyFont="1" applyFill="1" applyBorder="1" applyAlignment="1" applyProtection="1">
      <alignment horizontal="center" vertical="center" wrapText="1"/>
      <protection locked="0"/>
    </xf>
    <xf numFmtId="1" fontId="30" fillId="24" borderId="95" xfId="54" applyNumberFormat="1" applyFont="1" applyFill="1" applyBorder="1" applyAlignment="1" applyProtection="1">
      <alignment horizontal="center" vertical="center" wrapText="1"/>
      <protection locked="0"/>
    </xf>
    <xf numFmtId="0" fontId="30" fillId="0" borderId="95" xfId="54" applyFont="1" applyFill="1" applyBorder="1" applyAlignment="1">
      <alignment horizontal="left" vertical="center" wrapText="1"/>
    </xf>
    <xf numFmtId="0" fontId="30" fillId="24" borderId="95" xfId="54" applyFont="1" applyFill="1" applyBorder="1" applyAlignment="1" applyProtection="1">
      <alignment horizontal="center" vertical="center" wrapText="1"/>
      <protection locked="0"/>
    </xf>
    <xf numFmtId="0" fontId="30" fillId="0" borderId="95" xfId="54" applyFont="1" applyFill="1" applyBorder="1" applyAlignment="1">
      <alignment horizontal="center" vertical="center" wrapText="1"/>
    </xf>
    <xf numFmtId="0" fontId="30" fillId="20" borderId="95" xfId="54" applyFont="1" applyFill="1" applyBorder="1" applyAlignment="1" applyProtection="1">
      <alignment horizontal="center" vertical="center" wrapText="1"/>
      <protection locked="0"/>
    </xf>
    <xf numFmtId="0" fontId="30" fillId="25" borderId="95" xfId="54" applyFont="1" applyFill="1" applyBorder="1" applyAlignment="1" applyProtection="1">
      <alignment horizontal="center" vertical="center" wrapText="1"/>
      <protection locked="0"/>
    </xf>
    <xf numFmtId="0" fontId="30" fillId="26" borderId="21" xfId="54" applyFont="1" applyFill="1" applyBorder="1" applyAlignment="1" applyProtection="1">
      <alignment vertical="center" wrapText="1"/>
      <protection locked="0"/>
    </xf>
    <xf numFmtId="0" fontId="30" fillId="12" borderId="42" xfId="54" applyFont="1" applyFill="1" applyBorder="1" applyAlignment="1">
      <alignment horizontal="center" vertical="center" wrapText="1"/>
    </xf>
    <xf numFmtId="0" fontId="30" fillId="0" borderId="36" xfId="54" applyFont="1" applyBorder="1" applyAlignment="1">
      <alignment horizontal="center" vertical="center" wrapText="1"/>
    </xf>
    <xf numFmtId="49" fontId="30" fillId="0" borderId="37" xfId="54" applyNumberFormat="1" applyFont="1" applyFill="1" applyBorder="1" applyAlignment="1">
      <alignment horizontal="center" vertical="center" wrapText="1"/>
    </xf>
    <xf numFmtId="49" fontId="31" fillId="0" borderId="37" xfId="54" applyNumberFormat="1" applyFont="1" applyFill="1" applyBorder="1" applyAlignment="1">
      <alignment horizontal="center" vertical="center" wrapText="1"/>
    </xf>
    <xf numFmtId="1" fontId="30" fillId="24" borderId="37" xfId="54" applyNumberFormat="1" applyFont="1" applyFill="1" applyBorder="1" applyAlignment="1" applyProtection="1">
      <alignment horizontal="center" vertical="center" wrapText="1"/>
      <protection locked="0"/>
    </xf>
    <xf numFmtId="0" fontId="30" fillId="0" borderId="37" xfId="54" applyFont="1" applyFill="1" applyBorder="1" applyAlignment="1">
      <alignment horizontal="left" vertical="center" wrapText="1"/>
    </xf>
    <xf numFmtId="0" fontId="30" fillId="24" borderId="37" xfId="54" applyFont="1" applyFill="1" applyBorder="1" applyAlignment="1" applyProtection="1">
      <alignment horizontal="center" vertical="center" wrapText="1"/>
      <protection locked="0"/>
    </xf>
    <xf numFmtId="0" fontId="30" fillId="0" borderId="37" xfId="54" applyFont="1" applyFill="1" applyBorder="1" applyAlignment="1">
      <alignment horizontal="center" vertical="center" wrapText="1"/>
    </xf>
    <xf numFmtId="0" fontId="30" fillId="25" borderId="37" xfId="54" applyFont="1" applyFill="1" applyBorder="1" applyAlignment="1" applyProtection="1">
      <alignment horizontal="center" vertical="center" wrapText="1"/>
      <protection locked="0"/>
    </xf>
    <xf numFmtId="0" fontId="30" fillId="26" borderId="37" xfId="54" applyFont="1" applyFill="1" applyBorder="1" applyAlignment="1">
      <alignment horizontal="center" vertical="center" wrapText="1"/>
    </xf>
    <xf numFmtId="0" fontId="30" fillId="26" borderId="37" xfId="54" applyFont="1" applyFill="1" applyBorder="1" applyAlignment="1" applyProtection="1">
      <alignment horizontal="center" vertical="center" wrapText="1"/>
      <protection locked="0"/>
    </xf>
    <xf numFmtId="0" fontId="30" fillId="24" borderId="37" xfId="54" applyFont="1" applyFill="1" applyBorder="1" applyAlignment="1" applyProtection="1">
      <alignment horizontal="center" vertical="center" wrapText="1"/>
    </xf>
    <xf numFmtId="0" fontId="30" fillId="25" borderId="37" xfId="54" applyFont="1" applyFill="1" applyBorder="1" applyAlignment="1" applyProtection="1">
      <alignment horizontal="center" vertical="center" wrapText="1"/>
    </xf>
    <xf numFmtId="0" fontId="32" fillId="27" borderId="37" xfId="54" applyFont="1" applyFill="1" applyBorder="1" applyAlignment="1" applyProtection="1">
      <alignment horizontal="center" vertical="center" wrapText="1"/>
    </xf>
    <xf numFmtId="0" fontId="32" fillId="27" borderId="37" xfId="54" applyFont="1" applyFill="1" applyBorder="1" applyAlignment="1" applyProtection="1">
      <alignment horizontal="center" vertical="center" wrapText="1"/>
      <protection locked="0"/>
    </xf>
    <xf numFmtId="0" fontId="30" fillId="0" borderId="88" xfId="54" applyFont="1" applyBorder="1" applyAlignment="1">
      <alignment horizontal="left" vertical="center" wrapText="1"/>
    </xf>
    <xf numFmtId="0" fontId="30" fillId="27" borderId="37" xfId="54" applyFont="1" applyFill="1" applyBorder="1" applyAlignment="1" applyProtection="1">
      <alignment horizontal="center" vertical="center" wrapText="1"/>
    </xf>
    <xf numFmtId="0" fontId="30" fillId="27" borderId="37" xfId="54" applyFont="1" applyFill="1" applyBorder="1" applyAlignment="1" applyProtection="1">
      <alignment horizontal="center" vertical="center" wrapText="1"/>
      <protection locked="0"/>
    </xf>
    <xf numFmtId="0" fontId="4" fillId="0" borderId="0" xfId="54" applyFont="1" applyAlignment="1">
      <alignment horizontal="left"/>
    </xf>
    <xf numFmtId="0" fontId="4" fillId="0" borderId="0" xfId="54" applyFont="1" applyFill="1"/>
    <xf numFmtId="0" fontId="2" fillId="0" borderId="0" xfId="54" applyAlignment="1">
      <alignment horizontal="left"/>
    </xf>
    <xf numFmtId="0" fontId="2" fillId="0" borderId="0" xfId="54"/>
    <xf numFmtId="1" fontId="2" fillId="0" borderId="0" xfId="54" applyNumberFormat="1"/>
    <xf numFmtId="0" fontId="4" fillId="0" borderId="0" xfId="54" applyFont="1"/>
    <xf numFmtId="0" fontId="2" fillId="0" borderId="0" xfId="54" applyFill="1"/>
    <xf numFmtId="0" fontId="4" fillId="0" borderId="0" xfId="54" applyFont="1" applyAlignment="1">
      <alignment wrapText="1"/>
    </xf>
    <xf numFmtId="0" fontId="30" fillId="12" borderId="0" xfId="54" applyFont="1" applyFill="1" applyBorder="1" applyAlignment="1">
      <alignment horizontal="center" vertical="center" wrapText="1"/>
    </xf>
    <xf numFmtId="0" fontId="20" fillId="0" borderId="71" xfId="0" applyFont="1" applyBorder="1"/>
    <xf numFmtId="0" fontId="20" fillId="0" borderId="71" xfId="0" applyFont="1" applyFill="1" applyBorder="1"/>
    <xf numFmtId="17" fontId="8" fillId="16" borderId="42" xfId="56" applyNumberFormat="1" applyFont="1" applyFill="1" applyBorder="1" applyAlignment="1">
      <alignment horizontal="center" vertical="center" wrapText="1"/>
    </xf>
    <xf numFmtId="164" fontId="8" fillId="23" borderId="92" xfId="56" applyNumberFormat="1" applyFont="1" applyFill="1" applyBorder="1" applyAlignment="1">
      <alignment horizontal="center" vertical="center" wrapText="1"/>
    </xf>
    <xf numFmtId="1" fontId="8" fillId="23" borderId="84" xfId="56" applyNumberFormat="1" applyFont="1" applyFill="1" applyBorder="1" applyAlignment="1" applyProtection="1">
      <alignment horizontal="center" vertical="center" wrapText="1"/>
      <protection locked="0"/>
    </xf>
    <xf numFmtId="1" fontId="8" fillId="16" borderId="26" xfId="56" applyNumberFormat="1" applyFont="1" applyFill="1" applyBorder="1" applyAlignment="1">
      <alignment vertical="center" wrapText="1"/>
    </xf>
    <xf numFmtId="0" fontId="28" fillId="0" borderId="0" xfId="56" applyFont="1"/>
    <xf numFmtId="0" fontId="8" fillId="16" borderId="29" xfId="56" applyFont="1" applyFill="1" applyBorder="1" applyAlignment="1">
      <alignment horizontal="center" vertical="center" wrapText="1"/>
    </xf>
    <xf numFmtId="0" fontId="8" fillId="16" borderId="32" xfId="56" applyFont="1" applyFill="1" applyBorder="1" applyAlignment="1">
      <alignment horizontal="center" vertical="center" wrapText="1"/>
    </xf>
    <xf numFmtId="0" fontId="8" fillId="16" borderId="55" xfId="56" applyFont="1" applyFill="1" applyBorder="1" applyAlignment="1">
      <alignment horizontal="center" vertical="center" wrapText="1"/>
    </xf>
    <xf numFmtId="164" fontId="8" fillId="16" borderId="92" xfId="56" applyNumberFormat="1" applyFont="1" applyFill="1" applyBorder="1" applyAlignment="1">
      <alignment horizontal="center" vertical="center" wrapText="1"/>
    </xf>
    <xf numFmtId="0" fontId="8" fillId="16" borderId="36" xfId="56" applyFont="1" applyFill="1" applyBorder="1" applyAlignment="1">
      <alignment horizontal="center" vertical="center" wrapText="1"/>
    </xf>
    <xf numFmtId="0" fontId="8" fillId="16" borderId="37" xfId="56" applyFont="1" applyFill="1" applyBorder="1" applyAlignment="1">
      <alignment horizontal="center" vertical="center" wrapText="1"/>
    </xf>
    <xf numFmtId="0" fontId="8" fillId="16" borderId="88" xfId="56" applyFont="1" applyFill="1" applyBorder="1" applyAlignment="1">
      <alignment horizontal="center" vertical="center" wrapText="1"/>
    </xf>
    <xf numFmtId="0" fontId="8" fillId="16" borderId="40" xfId="56" applyFont="1" applyFill="1" applyBorder="1" applyAlignment="1">
      <alignment horizontal="center" vertical="center" wrapText="1"/>
    </xf>
    <xf numFmtId="0" fontId="29" fillId="0" borderId="0" xfId="56" applyFont="1"/>
    <xf numFmtId="0" fontId="1" fillId="0" borderId="0" xfId="56" applyFont="1"/>
    <xf numFmtId="1" fontId="30" fillId="24" borderId="15" xfId="56" quotePrefix="1" applyNumberFormat="1" applyFont="1" applyFill="1" applyBorder="1" applyAlignment="1" applyProtection="1">
      <alignment horizontal="center" vertical="center" wrapText="1"/>
      <protection locked="0"/>
    </xf>
    <xf numFmtId="0" fontId="30" fillId="0" borderId="15" xfId="56" applyFont="1" applyFill="1" applyBorder="1" applyAlignment="1">
      <alignment horizontal="left" vertical="center" wrapText="1"/>
    </xf>
    <xf numFmtId="0" fontId="30" fillId="24" borderId="15" xfId="56" applyFont="1" applyFill="1" applyBorder="1" applyAlignment="1" applyProtection="1">
      <alignment horizontal="center" vertical="center" wrapText="1"/>
      <protection locked="0"/>
    </xf>
    <xf numFmtId="0" fontId="30" fillId="0" borderId="15" xfId="56" applyFont="1" applyFill="1" applyBorder="1" applyAlignment="1">
      <alignment horizontal="center" vertical="center" wrapText="1"/>
    </xf>
    <xf numFmtId="0" fontId="30" fillId="25" borderId="15" xfId="56" applyFont="1" applyFill="1" applyBorder="1" applyAlignment="1" applyProtection="1">
      <alignment horizontal="center" vertical="center" wrapText="1"/>
      <protection locked="0"/>
    </xf>
    <xf numFmtId="0" fontId="30" fillId="0" borderId="92" xfId="56" applyFont="1" applyFill="1" applyBorder="1" applyAlignment="1">
      <alignment horizontal="center" vertical="center" wrapText="1"/>
    </xf>
    <xf numFmtId="0" fontId="30" fillId="26" borderId="92" xfId="56" applyFont="1" applyFill="1" applyBorder="1" applyAlignment="1" applyProtection="1">
      <alignment vertical="center" wrapText="1"/>
      <protection locked="0"/>
    </xf>
    <xf numFmtId="1" fontId="30" fillId="24" borderId="71" xfId="56" quotePrefix="1" applyNumberFormat="1" applyFont="1" applyFill="1" applyBorder="1" applyAlignment="1" applyProtection="1">
      <alignment horizontal="center" vertical="center" wrapText="1"/>
      <protection locked="0"/>
    </xf>
    <xf numFmtId="0" fontId="30" fillId="0" borderId="71" xfId="56" applyFont="1" applyFill="1" applyBorder="1" applyAlignment="1">
      <alignment horizontal="left" vertical="center" wrapText="1"/>
    </xf>
    <xf numFmtId="0" fontId="30" fillId="24" borderId="71" xfId="56" applyFont="1" applyFill="1" applyBorder="1" applyAlignment="1" applyProtection="1">
      <alignment horizontal="center" vertical="center" wrapText="1"/>
      <protection locked="0"/>
    </xf>
    <xf numFmtId="0" fontId="30" fillId="0" borderId="71" xfId="56" applyFont="1" applyFill="1" applyBorder="1" applyAlignment="1">
      <alignment horizontal="center" vertical="center" wrapText="1"/>
    </xf>
    <xf numFmtId="0" fontId="30" fillId="25" borderId="71" xfId="56" applyFont="1" applyFill="1" applyBorder="1" applyAlignment="1" applyProtection="1">
      <alignment horizontal="center" vertical="center" wrapText="1"/>
      <protection locked="0"/>
    </xf>
    <xf numFmtId="0" fontId="30" fillId="26" borderId="71" xfId="56" applyFont="1" applyFill="1" applyBorder="1" applyAlignment="1" applyProtection="1">
      <alignment vertical="center" wrapText="1"/>
      <protection locked="0"/>
    </xf>
    <xf numFmtId="1" fontId="30" fillId="24" borderId="84" xfId="56" quotePrefix="1" applyNumberFormat="1" applyFont="1" applyFill="1" applyBorder="1" applyAlignment="1" applyProtection="1">
      <alignment horizontal="center" vertical="center" wrapText="1"/>
      <protection locked="0"/>
    </xf>
    <xf numFmtId="0" fontId="30" fillId="0" borderId="84" xfId="56" applyFont="1" applyFill="1" applyBorder="1" applyAlignment="1">
      <alignment horizontal="left" vertical="center" wrapText="1"/>
    </xf>
    <xf numFmtId="0" fontId="30" fillId="24" borderId="84" xfId="56" applyFont="1" applyFill="1" applyBorder="1" applyAlignment="1" applyProtection="1">
      <alignment horizontal="center" vertical="center" wrapText="1"/>
      <protection locked="0"/>
    </xf>
    <xf numFmtId="0" fontId="30" fillId="0" borderId="84" xfId="56" applyFont="1" applyFill="1" applyBorder="1" applyAlignment="1">
      <alignment horizontal="center" vertical="center" wrapText="1"/>
    </xf>
    <xf numFmtId="0" fontId="30" fillId="25" borderId="84" xfId="56" applyFont="1" applyFill="1" applyBorder="1" applyAlignment="1" applyProtection="1">
      <alignment horizontal="center" vertical="center" wrapText="1"/>
      <protection locked="0"/>
    </xf>
    <xf numFmtId="0" fontId="30" fillId="0" borderId="74" xfId="56" applyFont="1" applyFill="1" applyBorder="1" applyAlignment="1">
      <alignment horizontal="center" vertical="center" wrapText="1"/>
    </xf>
    <xf numFmtId="0" fontId="30" fillId="26" borderId="55" xfId="56" applyFont="1" applyFill="1" applyBorder="1" applyAlignment="1" applyProtection="1">
      <alignment vertical="center" wrapText="1"/>
      <protection locked="0"/>
    </xf>
    <xf numFmtId="1" fontId="30" fillId="24" borderId="15" xfId="56" applyNumberFormat="1" applyFont="1" applyFill="1" applyBorder="1" applyAlignment="1" applyProtection="1">
      <alignment horizontal="center" vertical="center" wrapText="1"/>
      <protection locked="0"/>
    </xf>
    <xf numFmtId="1" fontId="30" fillId="24" borderId="71" xfId="56" applyNumberFormat="1" applyFont="1" applyFill="1" applyBorder="1" applyAlignment="1" applyProtection="1">
      <alignment horizontal="center" vertical="center" wrapText="1"/>
      <protection locked="0"/>
    </xf>
    <xf numFmtId="1" fontId="30" fillId="24" borderId="84" xfId="56" applyNumberFormat="1" applyFont="1" applyFill="1" applyBorder="1" applyAlignment="1" applyProtection="1">
      <alignment horizontal="center" vertical="center" wrapText="1"/>
      <protection locked="0"/>
    </xf>
    <xf numFmtId="0" fontId="30" fillId="0" borderId="71" xfId="56" applyFont="1" applyFill="1" applyBorder="1" applyAlignment="1" applyProtection="1">
      <alignment horizontal="center" vertical="center" wrapText="1"/>
      <protection locked="0"/>
    </xf>
    <xf numFmtId="1" fontId="30" fillId="24" borderId="95" xfId="56" applyNumberFormat="1" applyFont="1" applyFill="1" applyBorder="1" applyAlignment="1" applyProtection="1">
      <alignment horizontal="center" vertical="center" wrapText="1"/>
      <protection locked="0"/>
    </xf>
    <xf numFmtId="0" fontId="30" fillId="0" borderId="95" xfId="56" applyFont="1" applyFill="1" applyBorder="1" applyAlignment="1">
      <alignment horizontal="left" vertical="center" wrapText="1"/>
    </xf>
    <xf numFmtId="0" fontId="30" fillId="24" borderId="95" xfId="56" applyFont="1" applyFill="1" applyBorder="1" applyAlignment="1" applyProtection="1">
      <alignment horizontal="center" vertical="center" wrapText="1"/>
      <protection locked="0"/>
    </xf>
    <xf numFmtId="0" fontId="30" fillId="0" borderId="95" xfId="56" applyFont="1" applyFill="1" applyBorder="1" applyAlignment="1">
      <alignment horizontal="center" vertical="center" wrapText="1"/>
    </xf>
    <xf numFmtId="0" fontId="30" fillId="25" borderId="95" xfId="56" applyFont="1" applyFill="1" applyBorder="1" applyAlignment="1" applyProtection="1">
      <alignment horizontal="center" vertical="center" wrapText="1"/>
      <protection locked="0"/>
    </xf>
    <xf numFmtId="0" fontId="30" fillId="0" borderId="21" xfId="56" applyFont="1" applyFill="1" applyBorder="1" applyAlignment="1">
      <alignment horizontal="center" vertical="center" wrapText="1"/>
    </xf>
    <xf numFmtId="0" fontId="30" fillId="26" borderId="21" xfId="56" applyFont="1" applyFill="1" applyBorder="1" applyAlignment="1" applyProtection="1">
      <alignment vertical="center" wrapText="1"/>
      <protection locked="0"/>
    </xf>
    <xf numFmtId="0" fontId="30" fillId="12" borderId="42" xfId="56" applyFont="1" applyFill="1" applyBorder="1" applyAlignment="1">
      <alignment horizontal="center" vertical="center" wrapText="1"/>
    </xf>
    <xf numFmtId="0" fontId="30" fillId="0" borderId="36" xfId="56" applyFont="1" applyBorder="1" applyAlignment="1">
      <alignment horizontal="center" vertical="center" wrapText="1"/>
    </xf>
    <xf numFmtId="49" fontId="30" fillId="0" borderId="37" xfId="56" applyNumberFormat="1" applyFont="1" applyFill="1" applyBorder="1" applyAlignment="1">
      <alignment horizontal="center" vertical="center" wrapText="1"/>
    </xf>
    <xf numFmtId="49" fontId="31" fillId="0" borderId="37" xfId="56" applyNumberFormat="1" applyFont="1" applyFill="1" applyBorder="1" applyAlignment="1">
      <alignment horizontal="center" vertical="center" wrapText="1"/>
    </xf>
    <xf numFmtId="1" fontId="30" fillId="24" borderId="37" xfId="56" applyNumberFormat="1" applyFont="1" applyFill="1" applyBorder="1" applyAlignment="1" applyProtection="1">
      <alignment horizontal="center" vertical="center" wrapText="1"/>
      <protection locked="0"/>
    </xf>
    <xf numFmtId="0" fontId="30" fillId="0" borderId="37" xfId="56" applyFont="1" applyFill="1" applyBorder="1" applyAlignment="1">
      <alignment horizontal="left" vertical="center" wrapText="1"/>
    </xf>
    <xf numFmtId="0" fontId="30" fillId="24" borderId="37" xfId="56" applyFont="1" applyFill="1" applyBorder="1" applyAlignment="1" applyProtection="1">
      <alignment horizontal="center" vertical="center" wrapText="1"/>
      <protection locked="0"/>
    </xf>
    <xf numFmtId="0" fontId="30" fillId="0" borderId="37" xfId="56" applyFont="1" applyFill="1" applyBorder="1" applyAlignment="1">
      <alignment horizontal="center" vertical="center" wrapText="1"/>
    </xf>
    <xf numFmtId="0" fontId="30" fillId="25" borderId="37" xfId="56" applyFont="1" applyFill="1" applyBorder="1" applyAlignment="1" applyProtection="1">
      <alignment horizontal="center" vertical="center" wrapText="1"/>
      <protection locked="0"/>
    </xf>
    <xf numFmtId="0" fontId="30" fillId="26" borderId="37" xfId="56" applyFont="1" applyFill="1" applyBorder="1" applyAlignment="1">
      <alignment horizontal="center" vertical="center" wrapText="1"/>
    </xf>
    <xf numFmtId="0" fontId="30" fillId="26" borderId="37" xfId="56" applyFont="1" applyFill="1" applyBorder="1" applyAlignment="1" applyProtection="1">
      <alignment horizontal="center" vertical="center" wrapText="1"/>
      <protection locked="0"/>
    </xf>
    <xf numFmtId="0" fontId="30" fillId="24" borderId="37" xfId="56" applyFont="1" applyFill="1" applyBorder="1" applyAlignment="1" applyProtection="1">
      <alignment horizontal="center" vertical="center" wrapText="1"/>
    </xf>
    <xf numFmtId="0" fontId="30" fillId="25" borderId="37" xfId="56" applyFont="1" applyFill="1" applyBorder="1" applyAlignment="1" applyProtection="1">
      <alignment horizontal="center" vertical="center" wrapText="1"/>
    </xf>
    <xf numFmtId="0" fontId="32" fillId="27" borderId="37" xfId="56" applyFont="1" applyFill="1" applyBorder="1" applyAlignment="1" applyProtection="1">
      <alignment horizontal="center" vertical="center" wrapText="1"/>
    </xf>
    <xf numFmtId="0" fontId="32" fillId="27" borderId="37" xfId="56" applyFont="1" applyFill="1" applyBorder="1" applyAlignment="1" applyProtection="1">
      <alignment horizontal="center" vertical="center" wrapText="1"/>
      <protection locked="0"/>
    </xf>
    <xf numFmtId="0" fontId="30" fillId="0" borderId="88" xfId="56" applyFont="1" applyBorder="1" applyAlignment="1">
      <alignment horizontal="left" vertical="center" wrapText="1"/>
    </xf>
    <xf numFmtId="0" fontId="30" fillId="27" borderId="37" xfId="56" applyFont="1" applyFill="1" applyBorder="1" applyAlignment="1" applyProtection="1">
      <alignment horizontal="center" vertical="center" wrapText="1"/>
    </xf>
    <xf numFmtId="0" fontId="30" fillId="27" borderId="37" xfId="56" applyFont="1" applyFill="1" applyBorder="1" applyAlignment="1" applyProtection="1">
      <alignment horizontal="center" vertical="center" wrapText="1"/>
      <protection locked="0"/>
    </xf>
    <xf numFmtId="0" fontId="8" fillId="0" borderId="21" xfId="56" applyFont="1" applyBorder="1" applyAlignment="1">
      <alignment wrapText="1"/>
    </xf>
    <xf numFmtId="0" fontId="1" fillId="0" borderId="0" xfId="56" applyAlignment="1"/>
    <xf numFmtId="0" fontId="4" fillId="0" borderId="0" xfId="56" applyFont="1" applyAlignment="1"/>
    <xf numFmtId="1" fontId="4" fillId="0" borderId="0" xfId="56" applyNumberFormat="1" applyFont="1" applyAlignment="1"/>
    <xf numFmtId="0" fontId="4" fillId="0" borderId="0" xfId="56" applyFont="1" applyAlignment="1">
      <alignment horizontal="left"/>
    </xf>
    <xf numFmtId="0" fontId="1" fillId="0" borderId="0" xfId="56" applyFill="1" applyAlignment="1"/>
    <xf numFmtId="0" fontId="4" fillId="0" borderId="0" xfId="56" applyFont="1" applyFill="1" applyAlignment="1"/>
    <xf numFmtId="0" fontId="1" fillId="0" borderId="71" xfId="56" applyBorder="1" applyAlignment="1">
      <alignment horizontal="center"/>
    </xf>
    <xf numFmtId="0" fontId="4" fillId="0" borderId="71" xfId="56" applyFont="1" applyBorder="1" applyAlignment="1">
      <alignment horizontal="center" vertical="center" wrapText="1"/>
    </xf>
    <xf numFmtId="0" fontId="4" fillId="0" borderId="71" xfId="56" applyFont="1" applyBorder="1" applyAlignment="1">
      <alignment horizontal="left"/>
    </xf>
    <xf numFmtId="1" fontId="4" fillId="0" borderId="71" xfId="56" applyNumberFormat="1" applyFont="1" applyFill="1" applyBorder="1" applyAlignment="1">
      <alignment horizontal="center" vertical="center"/>
    </xf>
    <xf numFmtId="0" fontId="4" fillId="0" borderId="0" xfId="56" applyFont="1" applyFill="1"/>
    <xf numFmtId="0" fontId="4" fillId="0" borderId="0" xfId="56" applyFont="1" applyFill="1" applyAlignment="1">
      <alignment horizontal="left"/>
    </xf>
    <xf numFmtId="0" fontId="1" fillId="0" borderId="0" xfId="56" applyAlignment="1">
      <alignment horizontal="left"/>
    </xf>
    <xf numFmtId="0" fontId="4" fillId="0" borderId="71" xfId="56" applyFont="1" applyFill="1" applyBorder="1" applyAlignment="1">
      <alignment horizontal="left"/>
    </xf>
    <xf numFmtId="0" fontId="4" fillId="0" borderId="0" xfId="56" applyFont="1" applyFill="1" applyBorder="1" applyAlignment="1">
      <alignment horizontal="left"/>
    </xf>
    <xf numFmtId="0" fontId="4" fillId="0" borderId="0" xfId="56" applyFont="1" applyAlignment="1">
      <alignment vertical="center" wrapText="1"/>
    </xf>
    <xf numFmtId="0" fontId="4" fillId="0" borderId="0" xfId="56" applyFont="1" applyAlignment="1">
      <alignment horizontal="left" vertical="center" wrapText="1"/>
    </xf>
    <xf numFmtId="0" fontId="1" fillId="0" borderId="0" xfId="56"/>
    <xf numFmtId="1" fontId="1" fillId="0" borderId="0" xfId="56" applyNumberFormat="1"/>
    <xf numFmtId="0" fontId="4" fillId="0" borderId="0" xfId="56" applyFont="1"/>
    <xf numFmtId="0" fontId="4" fillId="0" borderId="74" xfId="56" applyFont="1" applyFill="1" applyBorder="1" applyAlignment="1">
      <alignment horizontal="left"/>
    </xf>
    <xf numFmtId="0" fontId="4" fillId="0" borderId="0" xfId="56" applyFont="1" applyFill="1" applyBorder="1"/>
    <xf numFmtId="1" fontId="4" fillId="0" borderId="71" xfId="56" quotePrefix="1" applyNumberFormat="1" applyFont="1" applyFill="1" applyBorder="1" applyAlignment="1">
      <alignment horizontal="center" vertical="center"/>
    </xf>
    <xf numFmtId="0" fontId="1" fillId="0" borderId="0" xfId="56" applyFill="1"/>
    <xf numFmtId="49" fontId="8" fillId="0" borderId="0" xfId="56" applyNumberFormat="1" applyFont="1" applyFill="1" applyBorder="1" applyAlignment="1">
      <alignment vertical="center" wrapText="1"/>
    </xf>
    <xf numFmtId="0" fontId="4" fillId="0" borderId="0" xfId="56" applyFont="1" applyAlignment="1">
      <alignment horizontal="left" vertical="center"/>
    </xf>
    <xf numFmtId="0" fontId="4" fillId="0" borderId="0" xfId="56" applyFont="1" applyAlignment="1">
      <alignment vertical="center"/>
    </xf>
    <xf numFmtId="0" fontId="8" fillId="0" borderId="0" xfId="56" applyFont="1" applyFill="1" applyBorder="1" applyAlignment="1">
      <alignment horizontal="center" vertical="center" wrapText="1"/>
    </xf>
    <xf numFmtId="0" fontId="8" fillId="0" borderId="0" xfId="56" applyFont="1" applyFill="1" applyBorder="1" applyAlignment="1">
      <alignment horizontal="left" vertical="center" wrapText="1"/>
    </xf>
    <xf numFmtId="0" fontId="4" fillId="0" borderId="0" xfId="56" applyFont="1" applyAlignment="1">
      <alignment wrapText="1"/>
    </xf>
    <xf numFmtId="0" fontId="4" fillId="0" borderId="0" xfId="56" applyFont="1" applyAlignment="1">
      <alignment horizontal="left" wrapText="1"/>
    </xf>
    <xf numFmtId="1" fontId="4" fillId="0" borderId="0" xfId="56" applyNumberFormat="1" applyFont="1"/>
    <xf numFmtId="0" fontId="8" fillId="16" borderId="40" xfId="56" applyFont="1" applyFill="1" applyBorder="1" applyAlignment="1">
      <alignment horizontal="center" vertical="center" wrapText="1"/>
    </xf>
    <xf numFmtId="0" fontId="4" fillId="0" borderId="0" xfId="56" applyFont="1" applyAlignment="1">
      <alignment horizontal="left"/>
    </xf>
    <xf numFmtId="0" fontId="4" fillId="0" borderId="0" xfId="56" applyFont="1" applyAlignment="1">
      <alignment horizontal="left" vertical="center" wrapText="1"/>
    </xf>
    <xf numFmtId="0" fontId="35" fillId="0" borderId="29" xfId="0" applyFont="1" applyBorder="1" applyAlignment="1">
      <alignment horizontal="center"/>
    </xf>
    <xf numFmtId="0" fontId="35" fillId="0" borderId="65" xfId="0" applyFont="1" applyBorder="1" applyAlignment="1">
      <alignment horizontal="center"/>
    </xf>
    <xf numFmtId="0" fontId="34" fillId="0" borderId="65" xfId="0" applyFont="1" applyBorder="1" applyAlignment="1">
      <alignment horizontal="center"/>
    </xf>
    <xf numFmtId="0" fontId="34" fillId="0" borderId="41" xfId="0" applyFont="1" applyBorder="1" applyAlignment="1">
      <alignment horizontal="center"/>
    </xf>
    <xf numFmtId="0" fontId="4" fillId="0" borderId="0" xfId="0" applyFont="1" applyFill="1" applyBorder="1"/>
    <xf numFmtId="0" fontId="12" fillId="21" borderId="53" xfId="0" applyFont="1" applyFill="1" applyBorder="1" applyAlignment="1">
      <alignment horizontal="center" vertical="center" wrapText="1"/>
    </xf>
    <xf numFmtId="0" fontId="12" fillId="0" borderId="56" xfId="0" applyFont="1" applyBorder="1" applyAlignment="1">
      <alignment horizontal="center" vertical="center" wrapText="1"/>
    </xf>
    <xf numFmtId="0" fontId="36" fillId="0" borderId="0" xfId="0" applyFont="1"/>
    <xf numFmtId="0" fontId="34" fillId="0" borderId="0" xfId="0" applyFont="1" applyBorder="1" applyAlignment="1">
      <alignment horizontal="center"/>
    </xf>
    <xf numFmtId="0" fontId="1" fillId="0" borderId="0" xfId="56" applyFill="1" applyBorder="1"/>
    <xf numFmtId="0" fontId="4" fillId="0" borderId="0" xfId="0" applyFont="1" applyBorder="1"/>
    <xf numFmtId="0" fontId="35" fillId="0" borderId="0" xfId="0" applyFont="1" applyBorder="1" applyAlignment="1">
      <alignment horizontal="center"/>
    </xf>
    <xf numFmtId="0" fontId="1" fillId="0" borderId="0" xfId="56" applyBorder="1" applyAlignment="1">
      <alignment horizontal="left"/>
    </xf>
    <xf numFmtId="0" fontId="1" fillId="0" borderId="0" xfId="56" applyBorder="1"/>
    <xf numFmtId="0" fontId="13" fillId="7" borderId="5" xfId="0" applyFont="1" applyFill="1" applyBorder="1" applyAlignment="1">
      <alignment horizontal="center" vertical="center"/>
    </xf>
    <xf numFmtId="0" fontId="5" fillId="0" borderId="35"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21" fillId="0" borderId="35"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1" fontId="12" fillId="0" borderId="62" xfId="0" applyNumberFormat="1" applyFont="1" applyBorder="1" applyAlignment="1">
      <alignment horizontal="center" vertical="center" wrapText="1"/>
    </xf>
    <xf numFmtId="1" fontId="12" fillId="0" borderId="14" xfId="0" applyNumberFormat="1" applyFont="1" applyBorder="1" applyAlignment="1">
      <alignment horizontal="center" vertical="center" wrapText="1"/>
    </xf>
    <xf numFmtId="1" fontId="12" fillId="0" borderId="99" xfId="0" applyNumberFormat="1" applyFont="1" applyBorder="1" applyAlignment="1">
      <alignment horizontal="center" vertical="center" wrapText="1"/>
    </xf>
    <xf numFmtId="1" fontId="12" fillId="0" borderId="100" xfId="0" applyNumberFormat="1" applyFont="1" applyBorder="1" applyAlignment="1">
      <alignment horizontal="center" vertical="center" wrapText="1"/>
    </xf>
    <xf numFmtId="15" fontId="7" fillId="0" borderId="67" xfId="0" quotePrefix="1" applyNumberFormat="1" applyFont="1" applyBorder="1" applyAlignment="1">
      <alignment horizontal="center" vertical="center" wrapText="1"/>
    </xf>
    <xf numFmtId="15" fontId="7" fillId="0" borderId="68" xfId="0" quotePrefix="1" applyNumberFormat="1" applyFont="1" applyBorder="1" applyAlignment="1">
      <alignment horizontal="center" vertical="center" wrapText="1"/>
    </xf>
    <xf numFmtId="15" fontId="7" fillId="0" borderId="13" xfId="0" quotePrefix="1" applyNumberFormat="1" applyFont="1" applyBorder="1" applyAlignment="1">
      <alignment horizontal="center" vertical="center" wrapText="1"/>
    </xf>
    <xf numFmtId="15" fontId="7" fillId="0" borderId="98" xfId="0" quotePrefix="1" applyNumberFormat="1" applyFont="1" applyBorder="1" applyAlignment="1">
      <alignment horizontal="center" vertical="center" wrapText="1"/>
    </xf>
    <xf numFmtId="1" fontId="7" fillId="0" borderId="83" xfId="0" applyNumberFormat="1" applyFont="1" applyBorder="1" applyAlignment="1">
      <alignment horizontal="center" vertical="center" wrapText="1"/>
    </xf>
    <xf numFmtId="1" fontId="7" fillId="0" borderId="85" xfId="0" applyNumberFormat="1" applyFont="1" applyBorder="1" applyAlignment="1">
      <alignment horizontal="center" vertical="center" wrapText="1"/>
    </xf>
    <xf numFmtId="1" fontId="7" fillId="0" borderId="78" xfId="0" applyNumberFormat="1" applyFont="1" applyBorder="1" applyAlignment="1">
      <alignment horizontal="center" vertical="center" wrapText="1"/>
    </xf>
    <xf numFmtId="1" fontId="7" fillId="0" borderId="86" xfId="0" applyNumberFormat="1" applyFont="1" applyBorder="1" applyAlignment="1">
      <alignment horizontal="center" vertical="center" wrapText="1"/>
    </xf>
    <xf numFmtId="15" fontId="7" fillId="0" borderId="59" xfId="0" quotePrefix="1" applyNumberFormat="1" applyFont="1" applyBorder="1" applyAlignment="1">
      <alignment horizontal="center" vertical="center" wrapText="1"/>
    </xf>
    <xf numFmtId="164" fontId="18" fillId="16" borderId="40" xfId="0" applyNumberFormat="1" applyFont="1" applyFill="1" applyBorder="1" applyAlignment="1">
      <alignment horizontal="center" vertical="center" wrapText="1"/>
    </xf>
    <xf numFmtId="164" fontId="18" fillId="16" borderId="27" xfId="0" applyNumberFormat="1" applyFont="1" applyFill="1" applyBorder="1" applyAlignment="1">
      <alignment horizontal="center" vertical="center" wrapText="1"/>
    </xf>
    <xf numFmtId="1" fontId="18" fillId="16" borderId="40" xfId="0" applyNumberFormat="1" applyFont="1" applyFill="1" applyBorder="1" applyAlignment="1">
      <alignment horizontal="center" vertical="center" wrapText="1"/>
    </xf>
    <xf numFmtId="1" fontId="18" fillId="16" borderId="26" xfId="0" applyNumberFormat="1" applyFont="1" applyFill="1" applyBorder="1" applyAlignment="1">
      <alignment horizontal="center" vertical="center" wrapText="1"/>
    </xf>
    <xf numFmtId="1" fontId="18" fillId="16" borderId="41" xfId="0" applyNumberFormat="1" applyFont="1" applyFill="1" applyBorder="1" applyAlignment="1">
      <alignment horizontal="center" vertical="center" wrapText="1"/>
    </xf>
    <xf numFmtId="164" fontId="18" fillId="16" borderId="26" xfId="0" applyNumberFormat="1" applyFont="1" applyFill="1" applyBorder="1" applyAlignment="1">
      <alignment horizontal="center" vertical="center" wrapText="1"/>
    </xf>
    <xf numFmtId="164" fontId="8" fillId="16" borderId="93" xfId="41" applyNumberFormat="1" applyFont="1" applyFill="1" applyBorder="1" applyAlignment="1">
      <alignment horizontal="center" vertical="center" wrapText="1"/>
    </xf>
    <xf numFmtId="164" fontId="8" fillId="16" borderId="27" xfId="41" applyNumberFormat="1" applyFont="1" applyFill="1" applyBorder="1" applyAlignment="1">
      <alignment horizontal="center" vertical="center" wrapText="1"/>
    </xf>
    <xf numFmtId="164" fontId="8" fillId="16" borderId="40" xfId="41" applyNumberFormat="1" applyFont="1" applyFill="1" applyBorder="1" applyAlignment="1">
      <alignment horizontal="center" vertical="center" wrapText="1"/>
    </xf>
    <xf numFmtId="164" fontId="8" fillId="16" borderId="26" xfId="41" applyNumberFormat="1" applyFont="1" applyFill="1" applyBorder="1" applyAlignment="1">
      <alignment horizontal="center" vertical="center" wrapText="1"/>
    </xf>
    <xf numFmtId="1" fontId="8" fillId="16" borderId="40" xfId="41" applyNumberFormat="1" applyFont="1" applyFill="1" applyBorder="1" applyAlignment="1">
      <alignment horizontal="center" vertical="center" wrapText="1"/>
    </xf>
    <xf numFmtId="1" fontId="8" fillId="16" borderId="26" xfId="41" applyNumberFormat="1" applyFont="1" applyFill="1" applyBorder="1" applyAlignment="1">
      <alignment horizontal="center" vertical="center" wrapText="1"/>
    </xf>
    <xf numFmtId="1" fontId="8" fillId="16" borderId="41" xfId="41" applyNumberFormat="1" applyFont="1" applyFill="1" applyBorder="1" applyAlignment="1">
      <alignment horizontal="center" vertical="center" wrapText="1"/>
    </xf>
    <xf numFmtId="1" fontId="8" fillId="16" borderId="93" xfId="41" applyNumberFormat="1" applyFont="1" applyFill="1" applyBorder="1" applyAlignment="1">
      <alignment horizontal="center" vertical="center"/>
    </xf>
    <xf numFmtId="1" fontId="8" fillId="16" borderId="26" xfId="41" applyNumberFormat="1" applyFont="1" applyFill="1" applyBorder="1" applyAlignment="1">
      <alignment horizontal="center" vertical="center"/>
    </xf>
    <xf numFmtId="1" fontId="8" fillId="16" borderId="41" xfId="41" applyNumberFormat="1" applyFont="1" applyFill="1" applyBorder="1" applyAlignment="1">
      <alignment horizontal="center" vertical="center"/>
    </xf>
    <xf numFmtId="1" fontId="8" fillId="16" borderId="93" xfId="41" applyNumberFormat="1" applyFont="1" applyFill="1" applyBorder="1" applyAlignment="1">
      <alignment horizontal="center" vertical="center" wrapText="1"/>
    </xf>
    <xf numFmtId="1" fontId="8" fillId="16" borderId="94" xfId="41" applyNumberFormat="1" applyFont="1" applyFill="1" applyBorder="1" applyAlignment="1">
      <alignment horizontal="center" vertical="center" wrapText="1"/>
    </xf>
    <xf numFmtId="1" fontId="8" fillId="16" borderId="29" xfId="41" applyNumberFormat="1" applyFont="1" applyFill="1" applyBorder="1" applyAlignment="1">
      <alignment horizontal="center" vertical="center" wrapText="1"/>
    </xf>
    <xf numFmtId="0" fontId="8" fillId="16" borderId="40" xfId="41" applyFont="1" applyFill="1" applyBorder="1" applyAlignment="1">
      <alignment horizontal="center" vertical="center" wrapText="1"/>
    </xf>
    <xf numFmtId="0" fontId="8" fillId="16" borderId="27" xfId="41" applyFont="1" applyFill="1" applyBorder="1" applyAlignment="1">
      <alignment horizontal="center" vertical="center" wrapText="1"/>
    </xf>
    <xf numFmtId="0" fontId="8" fillId="16" borderId="93" xfId="41" applyFont="1" applyFill="1" applyBorder="1" applyAlignment="1">
      <alignment horizontal="center" vertical="center" wrapText="1"/>
    </xf>
    <xf numFmtId="0" fontId="8" fillId="16" borderId="41" xfId="41" applyFont="1" applyFill="1" applyBorder="1" applyAlignment="1">
      <alignment horizontal="center" vertical="center" wrapText="1"/>
    </xf>
    <xf numFmtId="0" fontId="30" fillId="14" borderId="94" xfId="41" applyFont="1" applyFill="1" applyBorder="1" applyAlignment="1">
      <alignment horizontal="center" vertical="center" wrapText="1"/>
    </xf>
    <xf numFmtId="0" fontId="30" fillId="14" borderId="28" xfId="41" applyFont="1" applyFill="1" applyBorder="1" applyAlignment="1">
      <alignment horizontal="center" vertical="center" wrapText="1"/>
    </xf>
    <xf numFmtId="0" fontId="30" fillId="14" borderId="29" xfId="41" applyFont="1" applyFill="1" applyBorder="1" applyAlignment="1">
      <alignment horizontal="center" vertical="center" wrapText="1"/>
    </xf>
    <xf numFmtId="0" fontId="30" fillId="0" borderId="90" xfId="41" applyFont="1" applyBorder="1" applyAlignment="1">
      <alignment horizontal="center" vertical="center" wrapText="1"/>
    </xf>
    <xf numFmtId="0" fontId="30" fillId="0" borderId="89" xfId="41" applyFont="1" applyBorder="1" applyAlignment="1">
      <alignment horizontal="center" vertical="center" wrapText="1"/>
    </xf>
    <xf numFmtId="0" fontId="30" fillId="0" borderId="54" xfId="41" applyFont="1" applyBorder="1" applyAlignment="1">
      <alignment horizontal="center" vertical="center" wrapText="1"/>
    </xf>
    <xf numFmtId="0" fontId="30" fillId="0" borderId="92" xfId="41" quotePrefix="1" applyNumberFormat="1" applyFont="1" applyFill="1" applyBorder="1" applyAlignment="1">
      <alignment horizontal="center" vertical="center" wrapText="1"/>
    </xf>
    <xf numFmtId="0" fontId="30" fillId="0" borderId="21" xfId="41" quotePrefix="1" applyNumberFormat="1" applyFont="1" applyFill="1" applyBorder="1" applyAlignment="1">
      <alignment horizontal="center" vertical="center" wrapText="1"/>
    </xf>
    <xf numFmtId="0" fontId="30" fillId="0" borderId="55" xfId="41" quotePrefix="1" applyNumberFormat="1" applyFont="1" applyFill="1" applyBorder="1" applyAlignment="1">
      <alignment horizontal="center" vertical="center" wrapText="1"/>
    </xf>
    <xf numFmtId="49" fontId="31" fillId="0" borderId="92" xfId="41" applyNumberFormat="1" applyFont="1" applyFill="1" applyBorder="1" applyAlignment="1" applyProtection="1">
      <alignment horizontal="center" vertical="center" wrapText="1"/>
      <protection locked="0"/>
    </xf>
    <xf numFmtId="49" fontId="31" fillId="0" borderId="21" xfId="41" applyNumberFormat="1" applyFont="1" applyFill="1" applyBorder="1" applyAlignment="1" applyProtection="1">
      <alignment horizontal="center" vertical="center" wrapText="1"/>
      <protection locked="0"/>
    </xf>
    <xf numFmtId="49" fontId="31" fillId="0" borderId="55" xfId="41" applyNumberFormat="1" applyFont="1" applyFill="1" applyBorder="1" applyAlignment="1" applyProtection="1">
      <alignment horizontal="center" vertical="center" wrapText="1"/>
      <protection locked="0"/>
    </xf>
    <xf numFmtId="0" fontId="30" fillId="0" borderId="92" xfId="41" applyFont="1" applyFill="1" applyBorder="1" applyAlignment="1">
      <alignment horizontal="center" vertical="center" wrapText="1"/>
    </xf>
    <xf numFmtId="0" fontId="30" fillId="0" borderId="21" xfId="41" applyFont="1" applyFill="1" applyBorder="1" applyAlignment="1">
      <alignment horizontal="center" vertical="center" wrapText="1"/>
    </xf>
    <xf numFmtId="0" fontId="30" fillId="0" borderId="55" xfId="41" applyFont="1" applyFill="1" applyBorder="1" applyAlignment="1">
      <alignment horizontal="center" vertical="center" wrapText="1"/>
    </xf>
    <xf numFmtId="0" fontId="30" fillId="8" borderId="94" xfId="41" applyFont="1" applyFill="1" applyBorder="1" applyAlignment="1">
      <alignment horizontal="center" vertical="center" wrapText="1"/>
    </xf>
    <xf numFmtId="0" fontId="30" fillId="8" borderId="28" xfId="41" applyFont="1" applyFill="1" applyBorder="1" applyAlignment="1">
      <alignment horizontal="center" vertical="center" wrapText="1"/>
    </xf>
    <xf numFmtId="0" fontId="30" fillId="8" borderId="29" xfId="41" applyFont="1" applyFill="1" applyBorder="1" applyAlignment="1">
      <alignment horizontal="center" vertical="center" wrapText="1"/>
    </xf>
    <xf numFmtId="0" fontId="30" fillId="0" borderId="72" xfId="41" applyFont="1" applyFill="1" applyBorder="1" applyAlignment="1">
      <alignment horizontal="center" vertical="center" wrapText="1"/>
    </xf>
    <xf numFmtId="0" fontId="30" fillId="0" borderId="31" xfId="41" applyFont="1" applyFill="1" applyBorder="1" applyAlignment="1">
      <alignment horizontal="center" vertical="center" wrapText="1"/>
    </xf>
    <xf numFmtId="0" fontId="30" fillId="0" borderId="4" xfId="41" applyFont="1" applyFill="1" applyBorder="1" applyAlignment="1">
      <alignment horizontal="center" vertical="center" wrapText="1"/>
    </xf>
    <xf numFmtId="0" fontId="30" fillId="0" borderId="5" xfId="41" applyFont="1" applyFill="1" applyBorder="1" applyAlignment="1">
      <alignment horizontal="center" vertical="center" wrapText="1"/>
    </xf>
    <xf numFmtId="0" fontId="30" fillId="0" borderId="57" xfId="41" applyFont="1" applyFill="1" applyBorder="1" applyAlignment="1">
      <alignment horizontal="center" vertical="center" wrapText="1"/>
    </xf>
    <xf numFmtId="0" fontId="30" fillId="0" borderId="32" xfId="41" applyFont="1" applyFill="1" applyBorder="1" applyAlignment="1">
      <alignment horizontal="center" vertical="center" wrapText="1"/>
    </xf>
    <xf numFmtId="0" fontId="30" fillId="24" borderId="92" xfId="41" applyFont="1" applyFill="1" applyBorder="1" applyAlignment="1" applyProtection="1">
      <alignment horizontal="center" vertical="center" wrapText="1"/>
    </xf>
    <xf numFmtId="0" fontId="30" fillId="24" borderId="21" xfId="41" applyFont="1" applyFill="1" applyBorder="1" applyAlignment="1" applyProtection="1">
      <alignment horizontal="center" vertical="center" wrapText="1"/>
    </xf>
    <xf numFmtId="0" fontId="30" fillId="24" borderId="55" xfId="41" applyFont="1" applyFill="1" applyBorder="1" applyAlignment="1" applyProtection="1">
      <alignment horizontal="center" vertical="center" wrapText="1"/>
    </xf>
    <xf numFmtId="0" fontId="30" fillId="25" borderId="72" xfId="41" applyFont="1" applyFill="1" applyBorder="1" applyAlignment="1" applyProtection="1">
      <alignment horizontal="center" vertical="center" wrapText="1"/>
    </xf>
    <xf numFmtId="0" fontId="30" fillId="25" borderId="4" xfId="41" applyFont="1" applyFill="1" applyBorder="1" applyAlignment="1" applyProtection="1">
      <alignment horizontal="center" vertical="center" wrapText="1"/>
    </xf>
    <xf numFmtId="0" fontId="30" fillId="25" borderId="57" xfId="41" applyFont="1" applyFill="1" applyBorder="1" applyAlignment="1" applyProtection="1">
      <alignment horizontal="center" vertical="center" wrapText="1"/>
    </xf>
    <xf numFmtId="0" fontId="32" fillId="27" borderId="90" xfId="41" applyFont="1" applyFill="1" applyBorder="1" applyAlignment="1" applyProtection="1">
      <alignment horizontal="center" vertical="center" wrapText="1"/>
    </xf>
    <xf numFmtId="0" fontId="32" fillId="27" borderId="89" xfId="41" applyFont="1" applyFill="1" applyBorder="1" applyAlignment="1" applyProtection="1">
      <alignment horizontal="center" vertical="center" wrapText="1"/>
    </xf>
    <xf numFmtId="0" fontId="32" fillId="27" borderId="54" xfId="41" applyFont="1" applyFill="1" applyBorder="1" applyAlignment="1" applyProtection="1">
      <alignment horizontal="center" vertical="center" wrapText="1"/>
    </xf>
    <xf numFmtId="0" fontId="32" fillId="27" borderId="91" xfId="41" applyFont="1" applyFill="1" applyBorder="1" applyAlignment="1" applyProtection="1">
      <alignment horizontal="center" vertical="center" wrapText="1"/>
    </xf>
    <xf numFmtId="0" fontId="32" fillId="27" borderId="58" xfId="41" applyFont="1" applyFill="1" applyBorder="1" applyAlignment="1" applyProtection="1">
      <alignment horizontal="center" vertical="center" wrapText="1"/>
    </xf>
    <xf numFmtId="0" fontId="32" fillId="27" borderId="56" xfId="41" applyFont="1" applyFill="1" applyBorder="1" applyAlignment="1" applyProtection="1">
      <alignment horizontal="center" vertical="center" wrapText="1"/>
    </xf>
    <xf numFmtId="0" fontId="30" fillId="0" borderId="14" xfId="41" applyFont="1" applyBorder="1" applyAlignment="1">
      <alignment horizontal="left" vertical="center" wrapText="1"/>
    </xf>
    <xf numFmtId="0" fontId="30" fillId="0" borderId="35" xfId="41" applyFont="1" applyBorder="1" applyAlignment="1">
      <alignment horizontal="left" vertical="center" wrapText="1"/>
    </xf>
    <xf numFmtId="0" fontId="30" fillId="0" borderId="65" xfId="41" applyFont="1" applyBorder="1" applyAlignment="1">
      <alignment horizontal="left" vertical="center" wrapText="1"/>
    </xf>
    <xf numFmtId="49" fontId="4" fillId="0" borderId="14" xfId="41" applyNumberFormat="1" applyFont="1" applyBorder="1" applyAlignment="1">
      <alignment horizontal="left" vertical="top" wrapText="1"/>
    </xf>
    <xf numFmtId="49" fontId="4" fillId="0" borderId="35" xfId="41" applyNumberFormat="1" applyFont="1" applyBorder="1" applyAlignment="1">
      <alignment horizontal="left" vertical="top" wrapText="1"/>
    </xf>
    <xf numFmtId="49" fontId="4" fillId="0" borderId="65" xfId="41" applyNumberFormat="1" applyFont="1" applyBorder="1" applyAlignment="1">
      <alignment horizontal="left" vertical="top" wrapText="1"/>
    </xf>
    <xf numFmtId="0" fontId="30" fillId="7" borderId="94" xfId="41" applyFont="1" applyFill="1" applyBorder="1" applyAlignment="1">
      <alignment horizontal="center" vertical="center" wrapText="1"/>
    </xf>
    <xf numFmtId="0" fontId="30" fillId="7" borderId="28" xfId="41" applyFont="1" applyFill="1" applyBorder="1" applyAlignment="1">
      <alignment horizontal="center" vertical="center" wrapText="1"/>
    </xf>
    <xf numFmtId="0" fontId="30" fillId="7" borderId="29" xfId="41" applyFont="1" applyFill="1" applyBorder="1" applyAlignment="1">
      <alignment horizontal="center" vertical="center" wrapText="1"/>
    </xf>
    <xf numFmtId="49" fontId="31" fillId="28" borderId="92" xfId="41" applyNumberFormat="1" applyFont="1" applyFill="1" applyBorder="1" applyAlignment="1" applyProtection="1">
      <alignment horizontal="center" vertical="center" wrapText="1"/>
      <protection locked="0"/>
    </xf>
    <xf numFmtId="49" fontId="31" fillId="28" borderId="21" xfId="41" applyNumberFormat="1" applyFont="1" applyFill="1" applyBorder="1" applyAlignment="1" applyProtection="1">
      <alignment horizontal="center" vertical="center" wrapText="1"/>
      <protection locked="0"/>
    </xf>
    <xf numFmtId="49" fontId="31" fillId="28" borderId="55" xfId="41" applyNumberFormat="1" applyFont="1" applyFill="1" applyBorder="1" applyAlignment="1" applyProtection="1">
      <alignment horizontal="center" vertical="center" wrapText="1"/>
      <protection locked="0"/>
    </xf>
    <xf numFmtId="0" fontId="30" fillId="2" borderId="94" xfId="41" applyFont="1" applyFill="1" applyBorder="1" applyAlignment="1">
      <alignment horizontal="center" vertical="center" wrapText="1"/>
    </xf>
    <xf numFmtId="0" fontId="30" fillId="2" borderId="28" xfId="41" applyFont="1" applyFill="1" applyBorder="1" applyAlignment="1">
      <alignment horizontal="center" vertical="center" wrapText="1"/>
    </xf>
    <xf numFmtId="0" fontId="30" fillId="2" borderId="29" xfId="41" applyFont="1" applyFill="1" applyBorder="1" applyAlignment="1">
      <alignment horizontal="center" vertical="center" wrapText="1"/>
    </xf>
    <xf numFmtId="0" fontId="30" fillId="20" borderId="94" xfId="41" applyFont="1" applyFill="1" applyBorder="1" applyAlignment="1">
      <alignment horizontal="center" vertical="center" wrapText="1"/>
    </xf>
    <xf numFmtId="0" fontId="30" fillId="20" borderId="28" xfId="41" applyFont="1" applyFill="1" applyBorder="1" applyAlignment="1">
      <alignment horizontal="center" vertical="center" wrapText="1"/>
    </xf>
    <xf numFmtId="0" fontId="30" fillId="20" borderId="29" xfId="41" applyFont="1" applyFill="1" applyBorder="1" applyAlignment="1">
      <alignment horizontal="center" vertical="center" wrapText="1"/>
    </xf>
    <xf numFmtId="0" fontId="30" fillId="0" borderId="90" xfId="41" applyFont="1" applyFill="1" applyBorder="1" applyAlignment="1">
      <alignment horizontal="center" vertical="center" wrapText="1"/>
    </xf>
    <xf numFmtId="0" fontId="30" fillId="0" borderId="89" xfId="41" applyFont="1" applyFill="1" applyBorder="1" applyAlignment="1">
      <alignment horizontal="center" vertical="center" wrapText="1"/>
    </xf>
    <xf numFmtId="0" fontId="30" fillId="0" borderId="54" xfId="41" applyFont="1" applyFill="1" applyBorder="1" applyAlignment="1">
      <alignment horizontal="center" vertical="center" wrapText="1"/>
    </xf>
    <xf numFmtId="0" fontId="30" fillId="9" borderId="94" xfId="41" applyFont="1" applyFill="1" applyBorder="1" applyAlignment="1">
      <alignment horizontal="center" vertical="center" wrapText="1"/>
    </xf>
    <xf numFmtId="0" fontId="30" fillId="9" borderId="28" xfId="41" applyFont="1" applyFill="1" applyBorder="1" applyAlignment="1">
      <alignment horizontal="center" vertical="center" wrapText="1"/>
    </xf>
    <xf numFmtId="0" fontId="30" fillId="9" borderId="29" xfId="41" applyFont="1" applyFill="1" applyBorder="1" applyAlignment="1">
      <alignment horizontal="center" vertical="center" wrapText="1"/>
    </xf>
    <xf numFmtId="0" fontId="30" fillId="26" borderId="72" xfId="41" applyFont="1" applyFill="1" applyBorder="1" applyAlignment="1">
      <alignment horizontal="center" vertical="center" wrapText="1"/>
    </xf>
    <xf numFmtId="0" fontId="30" fillId="26" borderId="31" xfId="41" applyFont="1" applyFill="1" applyBorder="1" applyAlignment="1">
      <alignment horizontal="center" vertical="center" wrapText="1"/>
    </xf>
    <xf numFmtId="0" fontId="30" fillId="26" borderId="4" xfId="41" applyFont="1" applyFill="1" applyBorder="1" applyAlignment="1">
      <alignment horizontal="center" vertical="center" wrapText="1"/>
    </xf>
    <xf numFmtId="0" fontId="30" fillId="26" borderId="5" xfId="41" applyFont="1" applyFill="1" applyBorder="1" applyAlignment="1">
      <alignment horizontal="center" vertical="center" wrapText="1"/>
    </xf>
    <xf numFmtId="0" fontId="30" fillId="26" borderId="57" xfId="41" applyFont="1" applyFill="1" applyBorder="1" applyAlignment="1">
      <alignment horizontal="center" vertical="center" wrapText="1"/>
    </xf>
    <xf numFmtId="0" fontId="30" fillId="26" borderId="32" xfId="41" applyFont="1" applyFill="1" applyBorder="1" applyAlignment="1">
      <alignment horizontal="center" vertical="center" wrapText="1"/>
    </xf>
    <xf numFmtId="0" fontId="32" fillId="27" borderId="91" xfId="41" quotePrefix="1" applyFont="1" applyFill="1" applyBorder="1" applyAlignment="1" applyProtection="1">
      <alignment horizontal="center" vertical="center" wrapText="1"/>
    </xf>
    <xf numFmtId="0" fontId="30" fillId="0" borderId="14" xfId="41" applyFont="1" applyFill="1" applyBorder="1" applyAlignment="1">
      <alignment horizontal="left" vertical="center" wrapText="1"/>
    </xf>
    <xf numFmtId="0" fontId="30" fillId="0" borderId="35" xfId="41" applyFont="1" applyFill="1" applyBorder="1" applyAlignment="1">
      <alignment horizontal="left" vertical="center" wrapText="1"/>
    </xf>
    <xf numFmtId="0" fontId="30" fillId="0" borderId="65" xfId="41" applyFont="1" applyFill="1" applyBorder="1" applyAlignment="1">
      <alignment horizontal="left" vertical="center" wrapText="1"/>
    </xf>
    <xf numFmtId="0" fontId="30" fillId="17" borderId="94" xfId="41" applyFont="1" applyFill="1" applyBorder="1" applyAlignment="1">
      <alignment horizontal="center" vertical="center" wrapText="1"/>
    </xf>
    <xf numFmtId="0" fontId="30" fillId="17" borderId="28" xfId="41" applyFont="1" applyFill="1" applyBorder="1" applyAlignment="1">
      <alignment horizontal="center" vertical="center" wrapText="1"/>
    </xf>
    <xf numFmtId="0" fontId="30" fillId="17" borderId="29" xfId="41" applyFont="1" applyFill="1" applyBorder="1" applyAlignment="1">
      <alignment horizontal="center" vertical="center" wrapText="1"/>
    </xf>
    <xf numFmtId="0" fontId="30" fillId="21" borderId="94" xfId="41" applyFont="1" applyFill="1" applyBorder="1" applyAlignment="1">
      <alignment horizontal="center" vertical="center" wrapText="1"/>
    </xf>
    <xf numFmtId="0" fontId="30" fillId="21" borderId="28" xfId="41" applyFont="1" applyFill="1" applyBorder="1" applyAlignment="1">
      <alignment horizontal="center" vertical="center" wrapText="1"/>
    </xf>
    <xf numFmtId="0" fontId="30" fillId="21" borderId="29" xfId="41" applyFont="1" applyFill="1" applyBorder="1" applyAlignment="1">
      <alignment horizontal="center" vertical="center" wrapText="1"/>
    </xf>
    <xf numFmtId="0" fontId="30" fillId="3" borderId="94" xfId="41" applyFont="1" applyFill="1" applyBorder="1" applyAlignment="1">
      <alignment horizontal="center" vertical="center" wrapText="1"/>
    </xf>
    <xf numFmtId="0" fontId="30" fillId="3" borderId="28" xfId="41" applyFont="1" applyFill="1" applyBorder="1" applyAlignment="1">
      <alignment horizontal="center" vertical="center" wrapText="1"/>
    </xf>
    <xf numFmtId="0" fontId="30" fillId="3" borderId="29" xfId="41" applyFont="1" applyFill="1" applyBorder="1" applyAlignment="1">
      <alignment horizontal="center" vertical="center" wrapText="1"/>
    </xf>
    <xf numFmtId="0" fontId="30" fillId="26" borderId="40" xfId="41" applyFont="1" applyFill="1" applyBorder="1" applyAlignment="1">
      <alignment horizontal="center" vertical="center" wrapText="1"/>
    </xf>
    <xf numFmtId="0" fontId="30" fillId="26" borderId="27" xfId="41" applyFont="1" applyFill="1" applyBorder="1" applyAlignment="1">
      <alignment horizontal="center" vertical="center" wrapText="1"/>
    </xf>
    <xf numFmtId="0" fontId="4" fillId="0" borderId="71" xfId="41" applyFont="1" applyBorder="1" applyAlignment="1">
      <alignment horizontal="left" vertical="top" wrapText="1"/>
    </xf>
    <xf numFmtId="49" fontId="8" fillId="11" borderId="30" xfId="41" applyNumberFormat="1" applyFont="1" applyFill="1" applyBorder="1" applyAlignment="1">
      <alignment horizontal="center" vertical="center" wrapText="1"/>
    </xf>
    <xf numFmtId="49" fontId="8" fillId="11" borderId="15" xfId="41" applyNumberFormat="1" applyFont="1" applyFill="1" applyBorder="1" applyAlignment="1">
      <alignment horizontal="center" vertical="center" wrapText="1"/>
    </xf>
    <xf numFmtId="49" fontId="8" fillId="11" borderId="16" xfId="41" applyNumberFormat="1" applyFont="1" applyFill="1" applyBorder="1" applyAlignment="1">
      <alignment horizontal="center" vertical="center" wrapText="1"/>
    </xf>
    <xf numFmtId="49" fontId="8" fillId="11" borderId="75" xfId="41" applyNumberFormat="1" applyFont="1" applyFill="1" applyBorder="1" applyAlignment="1">
      <alignment horizontal="center" vertical="center" wrapText="1"/>
    </xf>
    <xf numFmtId="49" fontId="8" fillId="11" borderId="84" xfId="41" applyNumberFormat="1" applyFont="1" applyFill="1" applyBorder="1" applyAlignment="1">
      <alignment horizontal="center" vertical="center" wrapText="1"/>
    </xf>
    <xf numFmtId="49" fontId="8" fillId="11" borderId="77" xfId="41" applyNumberFormat="1" applyFont="1" applyFill="1" applyBorder="1" applyAlignment="1">
      <alignment horizontal="center" vertical="center" wrapText="1"/>
    </xf>
    <xf numFmtId="0" fontId="8" fillId="0" borderId="11" xfId="41" applyFont="1" applyBorder="1" applyAlignment="1">
      <alignment horizontal="center" wrapText="1"/>
    </xf>
    <xf numFmtId="0" fontId="8" fillId="0" borderId="24" xfId="41" applyFont="1" applyBorder="1" applyAlignment="1">
      <alignment horizontal="center" wrapText="1"/>
    </xf>
    <xf numFmtId="0" fontId="4" fillId="0" borderId="0" xfId="41" applyFont="1" applyAlignment="1">
      <alignment horizontal="left"/>
    </xf>
    <xf numFmtId="0" fontId="4" fillId="0" borderId="0" xfId="41" applyFont="1" applyAlignment="1">
      <alignment horizontal="left" vertical="center" wrapText="1"/>
    </xf>
    <xf numFmtId="49" fontId="8" fillId="11" borderId="71" xfId="0" applyNumberFormat="1" applyFont="1" applyFill="1" applyBorder="1" applyAlignment="1">
      <alignment horizontal="center" vertical="center" wrapText="1"/>
    </xf>
    <xf numFmtId="0" fontId="8" fillId="0" borderId="71" xfId="0" applyFont="1" applyBorder="1" applyAlignment="1">
      <alignment horizontal="center" vertical="top" wrapText="1"/>
    </xf>
    <xf numFmtId="0" fontId="20" fillId="0" borderId="71" xfId="0" applyFont="1" applyBorder="1" applyAlignment="1">
      <alignment horizontal="center" vertical="top" wrapText="1"/>
    </xf>
    <xf numFmtId="0" fontId="30" fillId="0" borderId="40" xfId="54" applyFont="1" applyFill="1" applyBorder="1" applyAlignment="1">
      <alignment horizontal="center" vertical="center" wrapText="1"/>
    </xf>
    <xf numFmtId="0" fontId="30" fillId="0" borderId="27" xfId="54" applyFont="1" applyFill="1" applyBorder="1" applyAlignment="1">
      <alignment horizontal="center" vertical="center" wrapText="1"/>
    </xf>
    <xf numFmtId="0" fontId="30" fillId="24" borderId="92" xfId="54" applyFont="1" applyFill="1" applyBorder="1" applyAlignment="1" applyProtection="1">
      <alignment horizontal="center" vertical="center" wrapText="1"/>
    </xf>
    <xf numFmtId="0" fontId="30" fillId="24" borderId="21" xfId="54" applyFont="1" applyFill="1" applyBorder="1" applyAlignment="1" applyProtection="1">
      <alignment horizontal="center" vertical="center" wrapText="1"/>
    </xf>
    <xf numFmtId="0" fontId="30" fillId="25" borderId="72" xfId="54" applyFont="1" applyFill="1" applyBorder="1" applyAlignment="1" applyProtection="1">
      <alignment horizontal="center" vertical="center" wrapText="1"/>
    </xf>
    <xf numFmtId="0" fontId="30" fillId="25" borderId="4" xfId="54" applyFont="1" applyFill="1" applyBorder="1" applyAlignment="1" applyProtection="1">
      <alignment horizontal="center" vertical="center" wrapText="1"/>
    </xf>
    <xf numFmtId="0" fontId="32" fillId="27" borderId="90" xfId="54" applyFont="1" applyFill="1" applyBorder="1" applyAlignment="1" applyProtection="1">
      <alignment horizontal="center" vertical="center" wrapText="1"/>
    </xf>
    <xf numFmtId="0" fontId="32" fillId="27" borderId="89" xfId="54" applyFont="1" applyFill="1" applyBorder="1" applyAlignment="1" applyProtection="1">
      <alignment horizontal="center" vertical="center" wrapText="1"/>
    </xf>
    <xf numFmtId="0" fontId="32" fillId="27" borderId="91" xfId="54" quotePrefix="1" applyFont="1" applyFill="1" applyBorder="1" applyAlignment="1" applyProtection="1">
      <alignment horizontal="center" vertical="center" wrapText="1"/>
      <protection locked="0"/>
    </xf>
    <xf numFmtId="0" fontId="32" fillId="27" borderId="58" xfId="54" applyFont="1" applyFill="1" applyBorder="1" applyAlignment="1" applyProtection="1">
      <alignment horizontal="center" vertical="center" wrapText="1"/>
      <protection locked="0"/>
    </xf>
    <xf numFmtId="0" fontId="30" fillId="0" borderId="14" xfId="54" applyFont="1" applyBorder="1" applyAlignment="1" applyProtection="1">
      <alignment horizontal="left" vertical="center" wrapText="1"/>
      <protection locked="0"/>
    </xf>
    <xf numFmtId="0" fontId="30" fillId="0" borderId="35" xfId="54" applyFont="1" applyBorder="1" applyAlignment="1" applyProtection="1">
      <alignment horizontal="left" vertical="center" wrapText="1"/>
      <protection locked="0"/>
    </xf>
    <xf numFmtId="0" fontId="30" fillId="21" borderId="94" xfId="54" applyFont="1" applyFill="1" applyBorder="1" applyAlignment="1">
      <alignment horizontal="center" vertical="center" wrapText="1"/>
    </xf>
    <xf numFmtId="0" fontId="30" fillId="21" borderId="28" xfId="54" applyFont="1" applyFill="1" applyBorder="1" applyAlignment="1">
      <alignment horizontal="center" vertical="center" wrapText="1"/>
    </xf>
    <xf numFmtId="0" fontId="30" fillId="0" borderId="90" xfId="54" applyFont="1" applyBorder="1" applyAlignment="1">
      <alignment horizontal="center" vertical="center" wrapText="1"/>
    </xf>
    <xf numFmtId="0" fontId="30" fillId="0" borderId="89" xfId="54" applyFont="1" applyBorder="1" applyAlignment="1">
      <alignment horizontal="center" vertical="center" wrapText="1"/>
    </xf>
    <xf numFmtId="0" fontId="30" fillId="0" borderId="92" xfId="54" quotePrefix="1" applyNumberFormat="1" applyFont="1" applyFill="1" applyBorder="1" applyAlignment="1">
      <alignment horizontal="center" vertical="center" wrapText="1"/>
    </xf>
    <xf numFmtId="0" fontId="30" fillId="0" borderId="21" xfId="54" quotePrefix="1" applyNumberFormat="1" applyFont="1" applyFill="1" applyBorder="1" applyAlignment="1">
      <alignment horizontal="center" vertical="center" wrapText="1"/>
    </xf>
    <xf numFmtId="49" fontId="31" fillId="0" borderId="92" xfId="54" applyNumberFormat="1" applyFont="1" applyFill="1" applyBorder="1" applyAlignment="1" applyProtection="1">
      <alignment horizontal="center" vertical="center" wrapText="1"/>
      <protection locked="0"/>
    </xf>
    <xf numFmtId="49" fontId="31" fillId="0" borderId="21" xfId="54" applyNumberFormat="1" applyFont="1" applyFill="1" applyBorder="1" applyAlignment="1" applyProtection="1">
      <alignment horizontal="center" vertical="center" wrapText="1"/>
      <protection locked="0"/>
    </xf>
    <xf numFmtId="0" fontId="30" fillId="26" borderId="92" xfId="54" applyFont="1" applyFill="1" applyBorder="1" applyAlignment="1">
      <alignment horizontal="center" vertical="center" wrapText="1"/>
    </xf>
    <xf numFmtId="0" fontId="30" fillId="26" borderId="21" xfId="54" applyFont="1" applyFill="1" applyBorder="1" applyAlignment="1">
      <alignment horizontal="center" vertical="center" wrapText="1"/>
    </xf>
    <xf numFmtId="0" fontId="30" fillId="0" borderId="72" xfId="54" applyFont="1" applyFill="1" applyBorder="1" applyAlignment="1">
      <alignment horizontal="center" vertical="center" wrapText="1"/>
    </xf>
    <xf numFmtId="0" fontId="30" fillId="0" borderId="31" xfId="54" applyFont="1" applyFill="1" applyBorder="1" applyAlignment="1">
      <alignment horizontal="center" vertical="center" wrapText="1"/>
    </xf>
    <xf numFmtId="0" fontId="30" fillId="0" borderId="4" xfId="54" applyFont="1" applyFill="1" applyBorder="1" applyAlignment="1">
      <alignment horizontal="center" vertical="center" wrapText="1"/>
    </xf>
    <xf numFmtId="0" fontId="30" fillId="0" borderId="5" xfId="54" applyFont="1" applyFill="1" applyBorder="1" applyAlignment="1">
      <alignment horizontal="center" vertical="center" wrapText="1"/>
    </xf>
    <xf numFmtId="0" fontId="30" fillId="0" borderId="57" xfId="54" applyFont="1" applyFill="1" applyBorder="1" applyAlignment="1">
      <alignment horizontal="center" vertical="center" wrapText="1"/>
    </xf>
    <xf numFmtId="0" fontId="30" fillId="0" borderId="32" xfId="54" applyFont="1" applyFill="1" applyBorder="1" applyAlignment="1">
      <alignment horizontal="center" vertical="center" wrapText="1"/>
    </xf>
    <xf numFmtId="0" fontId="30" fillId="24" borderId="55" xfId="54" applyFont="1" applyFill="1" applyBorder="1" applyAlignment="1" applyProtection="1">
      <alignment horizontal="center" vertical="center" wrapText="1"/>
    </xf>
    <xf numFmtId="0" fontId="30" fillId="25" borderId="57" xfId="54" applyFont="1" applyFill="1" applyBorder="1" applyAlignment="1" applyProtection="1">
      <alignment horizontal="center" vertical="center" wrapText="1"/>
    </xf>
    <xf numFmtId="0" fontId="32" fillId="27" borderId="54" xfId="54" applyFont="1" applyFill="1" applyBorder="1" applyAlignment="1" applyProtection="1">
      <alignment horizontal="center" vertical="center" wrapText="1"/>
    </xf>
    <xf numFmtId="0" fontId="32" fillId="27" borderId="91" xfId="54" applyFont="1" applyFill="1" applyBorder="1" applyAlignment="1" applyProtection="1">
      <alignment horizontal="center" vertical="center" wrapText="1"/>
      <protection locked="0"/>
    </xf>
    <xf numFmtId="0" fontId="32" fillId="27" borderId="56" xfId="54" applyFont="1" applyFill="1" applyBorder="1" applyAlignment="1" applyProtection="1">
      <alignment horizontal="center" vertical="center" wrapText="1"/>
      <protection locked="0"/>
    </xf>
    <xf numFmtId="0" fontId="30" fillId="0" borderId="65" xfId="54" applyFont="1" applyBorder="1" applyAlignment="1" applyProtection="1">
      <alignment horizontal="left" vertical="center" wrapText="1"/>
      <protection locked="0"/>
    </xf>
    <xf numFmtId="0" fontId="30" fillId="21" borderId="29" xfId="54" applyFont="1" applyFill="1" applyBorder="1" applyAlignment="1">
      <alignment horizontal="center" vertical="center" wrapText="1"/>
    </xf>
    <xf numFmtId="0" fontId="30" fillId="0" borderId="54" xfId="54" applyFont="1" applyBorder="1" applyAlignment="1">
      <alignment horizontal="center" vertical="center" wrapText="1"/>
    </xf>
    <xf numFmtId="0" fontId="30" fillId="0" borderId="55" xfId="54" quotePrefix="1" applyNumberFormat="1" applyFont="1" applyFill="1" applyBorder="1" applyAlignment="1">
      <alignment horizontal="center" vertical="center" wrapText="1"/>
    </xf>
    <xf numFmtId="49" fontId="31" fillId="0" borderId="55" xfId="54" applyNumberFormat="1" applyFont="1" applyFill="1" applyBorder="1" applyAlignment="1" applyProtection="1">
      <alignment horizontal="center" vertical="center" wrapText="1"/>
      <protection locked="0"/>
    </xf>
    <xf numFmtId="0" fontId="30" fillId="26" borderId="55" xfId="54" applyFont="1" applyFill="1" applyBorder="1" applyAlignment="1">
      <alignment horizontal="center" vertical="center" wrapText="1"/>
    </xf>
    <xf numFmtId="0" fontId="30" fillId="3" borderId="94" xfId="54" applyFont="1" applyFill="1" applyBorder="1" applyAlignment="1">
      <alignment horizontal="center" vertical="center" wrapText="1"/>
    </xf>
    <xf numFmtId="0" fontId="30" fillId="3" borderId="28" xfId="54" applyFont="1" applyFill="1" applyBorder="1" applyAlignment="1">
      <alignment horizontal="center" vertical="center" wrapText="1"/>
    </xf>
    <xf numFmtId="0" fontId="30" fillId="3" borderId="29" xfId="54" applyFont="1" applyFill="1" applyBorder="1" applyAlignment="1">
      <alignment horizontal="center" vertical="center" wrapText="1"/>
    </xf>
    <xf numFmtId="0" fontId="30" fillId="17" borderId="94" xfId="54" applyFont="1" applyFill="1" applyBorder="1" applyAlignment="1">
      <alignment horizontal="center" vertical="center" wrapText="1"/>
    </xf>
    <xf numFmtId="0" fontId="30" fillId="17" borderId="28" xfId="54" applyFont="1" applyFill="1" applyBorder="1" applyAlignment="1">
      <alignment horizontal="center" vertical="center" wrapText="1"/>
    </xf>
    <xf numFmtId="0" fontId="30" fillId="17" borderId="29" xfId="54" applyFont="1" applyFill="1" applyBorder="1" applyAlignment="1">
      <alignment horizontal="center" vertical="center" wrapText="1"/>
    </xf>
    <xf numFmtId="49" fontId="31" fillId="29" borderId="92" xfId="54" applyNumberFormat="1" applyFont="1" applyFill="1" applyBorder="1" applyAlignment="1" applyProtection="1">
      <alignment horizontal="center" vertical="center" wrapText="1"/>
      <protection locked="0"/>
    </xf>
    <xf numFmtId="49" fontId="31" fillId="29" borderId="21" xfId="54" applyNumberFormat="1" applyFont="1" applyFill="1" applyBorder="1" applyAlignment="1" applyProtection="1">
      <alignment horizontal="center" vertical="center" wrapText="1"/>
      <protection locked="0"/>
    </xf>
    <xf numFmtId="49" fontId="31" fillId="29" borderId="55" xfId="54" applyNumberFormat="1" applyFont="1" applyFill="1" applyBorder="1" applyAlignment="1" applyProtection="1">
      <alignment horizontal="center" vertical="center" wrapText="1"/>
      <protection locked="0"/>
    </xf>
    <xf numFmtId="0" fontId="30" fillId="0" borderId="94" xfId="54" applyFont="1" applyBorder="1" applyAlignment="1" applyProtection="1">
      <alignment horizontal="left" vertical="center" wrapText="1"/>
      <protection locked="0"/>
    </xf>
    <xf numFmtId="0" fontId="30" fillId="0" borderId="28" xfId="54" applyFont="1" applyBorder="1" applyAlignment="1" applyProtection="1">
      <alignment horizontal="left" vertical="center" wrapText="1"/>
      <protection locked="0"/>
    </xf>
    <xf numFmtId="0" fontId="30" fillId="0" borderId="29" xfId="54" applyFont="1" applyBorder="1" applyAlignment="1" applyProtection="1">
      <alignment horizontal="left" vertical="center" wrapText="1"/>
      <protection locked="0"/>
    </xf>
    <xf numFmtId="0" fontId="30" fillId="20" borderId="94" xfId="54" applyFont="1" applyFill="1" applyBorder="1" applyAlignment="1">
      <alignment horizontal="center" vertical="center" wrapText="1"/>
    </xf>
    <xf numFmtId="0" fontId="30" fillId="20" borderId="28" xfId="54" applyFont="1" applyFill="1" applyBorder="1" applyAlignment="1">
      <alignment horizontal="center" vertical="center" wrapText="1"/>
    </xf>
    <xf numFmtId="0" fontId="30" fillId="20" borderId="29" xfId="54" applyFont="1" applyFill="1" applyBorder="1" applyAlignment="1">
      <alignment horizontal="center" vertical="center" wrapText="1"/>
    </xf>
    <xf numFmtId="0" fontId="30" fillId="0" borderId="90" xfId="54" applyFont="1" applyFill="1" applyBorder="1" applyAlignment="1">
      <alignment horizontal="center" vertical="center" wrapText="1"/>
    </xf>
    <xf numFmtId="0" fontId="30" fillId="0" borderId="89" xfId="54" applyFont="1" applyFill="1" applyBorder="1" applyAlignment="1">
      <alignment horizontal="center" vertical="center" wrapText="1"/>
    </xf>
    <xf numFmtId="0" fontId="30" fillId="0" borderId="54" xfId="54" applyFont="1" applyFill="1" applyBorder="1" applyAlignment="1">
      <alignment horizontal="center" vertical="center" wrapText="1"/>
    </xf>
    <xf numFmtId="0" fontId="30" fillId="9" borderId="94" xfId="54" applyFont="1" applyFill="1" applyBorder="1" applyAlignment="1">
      <alignment horizontal="center" vertical="center" wrapText="1"/>
    </xf>
    <xf numFmtId="0" fontId="30" fillId="9" borderId="28" xfId="54" applyFont="1" applyFill="1" applyBorder="1" applyAlignment="1">
      <alignment horizontal="center" vertical="center" wrapText="1"/>
    </xf>
    <xf numFmtId="0" fontId="30" fillId="9" borderId="29" xfId="54" applyFont="1" applyFill="1" applyBorder="1" applyAlignment="1">
      <alignment horizontal="center" vertical="center" wrapText="1"/>
    </xf>
    <xf numFmtId="0" fontId="30" fillId="0" borderId="14" xfId="54" applyFont="1" applyFill="1" applyBorder="1" applyAlignment="1" applyProtection="1">
      <alignment horizontal="left" vertical="center" wrapText="1"/>
      <protection locked="0"/>
    </xf>
    <xf numFmtId="0" fontId="30" fillId="0" borderId="35" xfId="54" applyFont="1" applyFill="1" applyBorder="1" applyAlignment="1" applyProtection="1">
      <alignment horizontal="left" vertical="center" wrapText="1"/>
      <protection locked="0"/>
    </xf>
    <xf numFmtId="0" fontId="30" fillId="0" borderId="65" xfId="54" applyFont="1" applyFill="1" applyBorder="1" applyAlignment="1" applyProtection="1">
      <alignment horizontal="left" vertical="center" wrapText="1"/>
      <protection locked="0"/>
    </xf>
    <xf numFmtId="49" fontId="4" fillId="0" borderId="14" xfId="54" applyNumberFormat="1" applyFont="1" applyBorder="1" applyAlignment="1" applyProtection="1">
      <alignment horizontal="left" vertical="top" wrapText="1"/>
      <protection locked="0"/>
    </xf>
    <xf numFmtId="49" fontId="4" fillId="0" borderId="35" xfId="54" applyNumberFormat="1" applyFont="1" applyBorder="1" applyAlignment="1" applyProtection="1">
      <alignment horizontal="left" vertical="top" wrapText="1"/>
      <protection locked="0"/>
    </xf>
    <xf numFmtId="49" fontId="4" fillId="0" borderId="65" xfId="54" applyNumberFormat="1" applyFont="1" applyBorder="1" applyAlignment="1" applyProtection="1">
      <alignment horizontal="left" vertical="top" wrapText="1"/>
      <protection locked="0"/>
    </xf>
    <xf numFmtId="0" fontId="30" fillId="7" borderId="94" xfId="54" applyFont="1" applyFill="1" applyBorder="1" applyAlignment="1">
      <alignment horizontal="center" vertical="center" wrapText="1"/>
    </xf>
    <xf numFmtId="0" fontId="30" fillId="7" borderId="28" xfId="54" applyFont="1" applyFill="1" applyBorder="1" applyAlignment="1">
      <alignment horizontal="center" vertical="center" wrapText="1"/>
    </xf>
    <xf numFmtId="0" fontId="30" fillId="7" borderId="29" xfId="54" applyFont="1" applyFill="1" applyBorder="1" applyAlignment="1">
      <alignment horizontal="center" vertical="center" wrapText="1"/>
    </xf>
    <xf numFmtId="0" fontId="30" fillId="2" borderId="94" xfId="54" applyFont="1" applyFill="1" applyBorder="1" applyAlignment="1">
      <alignment horizontal="center" vertical="center" wrapText="1"/>
    </xf>
    <xf numFmtId="0" fontId="30" fillId="2" borderId="28" xfId="54" applyFont="1" applyFill="1" applyBorder="1" applyAlignment="1">
      <alignment horizontal="center" vertical="center" wrapText="1"/>
    </xf>
    <xf numFmtId="0" fontId="30" fillId="2" borderId="29" xfId="54" applyFont="1" applyFill="1" applyBorder="1" applyAlignment="1">
      <alignment horizontal="center" vertical="center" wrapText="1"/>
    </xf>
    <xf numFmtId="1" fontId="8" fillId="16" borderId="94" xfId="54" applyNumberFormat="1" applyFont="1" applyFill="1" applyBorder="1" applyAlignment="1">
      <alignment horizontal="center" vertical="center" wrapText="1"/>
    </xf>
    <xf numFmtId="1" fontId="8" fillId="16" borderId="29" xfId="54" applyNumberFormat="1" applyFont="1" applyFill="1" applyBorder="1" applyAlignment="1">
      <alignment horizontal="center" vertical="center" wrapText="1"/>
    </xf>
    <xf numFmtId="0" fontId="8" fillId="16" borderId="40" xfId="54" applyFont="1" applyFill="1" applyBorder="1" applyAlignment="1">
      <alignment horizontal="center" vertical="center" wrapText="1"/>
    </xf>
    <xf numFmtId="0" fontId="8" fillId="16" borderId="27" xfId="54" applyFont="1" applyFill="1" applyBorder="1" applyAlignment="1">
      <alignment horizontal="center" vertical="center" wrapText="1"/>
    </xf>
    <xf numFmtId="0" fontId="8" fillId="16" borderId="93" xfId="54" applyFont="1" applyFill="1" applyBorder="1" applyAlignment="1">
      <alignment horizontal="center" vertical="center" wrapText="1"/>
    </xf>
    <xf numFmtId="0" fontId="8" fillId="16" borderId="41" xfId="54" applyFont="1" applyFill="1" applyBorder="1" applyAlignment="1">
      <alignment horizontal="center" vertical="center" wrapText="1"/>
    </xf>
    <xf numFmtId="0" fontId="30" fillId="14" borderId="94" xfId="54" applyFont="1" applyFill="1" applyBorder="1" applyAlignment="1">
      <alignment horizontal="center" vertical="center" wrapText="1"/>
    </xf>
    <xf numFmtId="0" fontId="30" fillId="14" borderId="28" xfId="54" applyFont="1" applyFill="1" applyBorder="1" applyAlignment="1">
      <alignment horizontal="center" vertical="center" wrapText="1"/>
    </xf>
    <xf numFmtId="0" fontId="30" fillId="14" borderId="29" xfId="54" applyFont="1" applyFill="1" applyBorder="1" applyAlignment="1">
      <alignment horizontal="center" vertical="center" wrapText="1"/>
    </xf>
    <xf numFmtId="0" fontId="30" fillId="8" borderId="94" xfId="54" applyFont="1" applyFill="1" applyBorder="1" applyAlignment="1">
      <alignment horizontal="center" vertical="center" wrapText="1"/>
    </xf>
    <xf numFmtId="0" fontId="30" fillId="8" borderId="28" xfId="54" applyFont="1" applyFill="1" applyBorder="1" applyAlignment="1">
      <alignment horizontal="center" vertical="center" wrapText="1"/>
    </xf>
    <xf numFmtId="0" fontId="30" fillId="8" borderId="29" xfId="54" applyFont="1" applyFill="1" applyBorder="1" applyAlignment="1">
      <alignment horizontal="center" vertical="center" wrapText="1"/>
    </xf>
    <xf numFmtId="164" fontId="8" fillId="16" borderId="93" xfId="54" applyNumberFormat="1" applyFont="1" applyFill="1" applyBorder="1" applyAlignment="1">
      <alignment horizontal="center" vertical="center" wrapText="1"/>
    </xf>
    <xf numFmtId="164" fontId="8" fillId="16" borderId="27" xfId="54" applyNumberFormat="1" applyFont="1" applyFill="1" applyBorder="1" applyAlignment="1">
      <alignment horizontal="center" vertical="center" wrapText="1"/>
    </xf>
    <xf numFmtId="164" fontId="8" fillId="16" borderId="40" xfId="54" applyNumberFormat="1" applyFont="1" applyFill="1" applyBorder="1" applyAlignment="1">
      <alignment horizontal="center" vertical="center" wrapText="1"/>
    </xf>
    <xf numFmtId="164" fontId="8" fillId="16" borderId="26" xfId="54" applyNumberFormat="1" applyFont="1" applyFill="1" applyBorder="1" applyAlignment="1">
      <alignment horizontal="center" vertical="center" wrapText="1"/>
    </xf>
    <xf numFmtId="1" fontId="8" fillId="16" borderId="93" xfId="54" applyNumberFormat="1" applyFont="1" applyFill="1" applyBorder="1" applyAlignment="1">
      <alignment horizontal="center" vertical="center" wrapText="1"/>
    </xf>
    <xf numFmtId="1" fontId="8" fillId="16" borderId="26" xfId="54" applyNumberFormat="1" applyFont="1" applyFill="1" applyBorder="1" applyAlignment="1">
      <alignment horizontal="center" vertical="center" wrapText="1"/>
    </xf>
    <xf numFmtId="1" fontId="8" fillId="16" borderId="41" xfId="54" applyNumberFormat="1" applyFont="1" applyFill="1" applyBorder="1" applyAlignment="1">
      <alignment horizontal="center" vertical="center" wrapText="1"/>
    </xf>
    <xf numFmtId="1" fontId="8" fillId="16" borderId="40" xfId="54" applyNumberFormat="1" applyFont="1" applyFill="1" applyBorder="1" applyAlignment="1">
      <alignment horizontal="center" vertical="center" wrapText="1"/>
    </xf>
    <xf numFmtId="1" fontId="8" fillId="16" borderId="93" xfId="54" applyNumberFormat="1" applyFont="1" applyFill="1" applyBorder="1" applyAlignment="1">
      <alignment horizontal="center" vertical="center"/>
    </xf>
    <xf numFmtId="1" fontId="8" fillId="16" borderId="26" xfId="54" applyNumberFormat="1" applyFont="1" applyFill="1" applyBorder="1" applyAlignment="1">
      <alignment horizontal="center" vertical="center"/>
    </xf>
    <xf numFmtId="1" fontId="8" fillId="16" borderId="41" xfId="54" applyNumberFormat="1" applyFont="1" applyFill="1" applyBorder="1" applyAlignment="1">
      <alignment horizontal="center" vertical="center"/>
    </xf>
    <xf numFmtId="0" fontId="4" fillId="0" borderId="71" xfId="56" applyFont="1" applyBorder="1" applyAlignment="1">
      <alignment horizontal="left" vertical="top" wrapText="1"/>
    </xf>
    <xf numFmtId="49" fontId="8" fillId="11" borderId="30" xfId="56" applyNumberFormat="1" applyFont="1" applyFill="1" applyBorder="1" applyAlignment="1">
      <alignment horizontal="center" vertical="center" wrapText="1"/>
    </xf>
    <xf numFmtId="49" fontId="8" fillId="11" borderId="15" xfId="56" applyNumberFormat="1" applyFont="1" applyFill="1" applyBorder="1" applyAlignment="1">
      <alignment horizontal="center" vertical="center" wrapText="1"/>
    </xf>
    <xf numFmtId="49" fontId="8" fillId="11" borderId="16" xfId="56" applyNumberFormat="1" applyFont="1" applyFill="1" applyBorder="1" applyAlignment="1">
      <alignment horizontal="center" vertical="center" wrapText="1"/>
    </xf>
    <xf numFmtId="49" fontId="8" fillId="11" borderId="75" xfId="56" applyNumberFormat="1" applyFont="1" applyFill="1" applyBorder="1" applyAlignment="1">
      <alignment horizontal="center" vertical="center" wrapText="1"/>
    </xf>
    <xf numFmtId="49" fontId="8" fillId="11" borderId="84" xfId="56" applyNumberFormat="1" applyFont="1" applyFill="1" applyBorder="1" applyAlignment="1">
      <alignment horizontal="center" vertical="center" wrapText="1"/>
    </xf>
    <xf numFmtId="49" fontId="8" fillId="11" borderId="77" xfId="56" applyNumberFormat="1" applyFont="1" applyFill="1" applyBorder="1" applyAlignment="1">
      <alignment horizontal="center" vertical="center" wrapText="1"/>
    </xf>
    <xf numFmtId="0" fontId="30" fillId="0" borderId="40" xfId="56" applyFont="1" applyFill="1" applyBorder="1" applyAlignment="1">
      <alignment horizontal="center" vertical="center" wrapText="1"/>
    </xf>
    <xf numFmtId="0" fontId="30" fillId="0" borderId="27" xfId="56" applyFont="1" applyFill="1" applyBorder="1" applyAlignment="1">
      <alignment horizontal="center" vertical="center" wrapText="1"/>
    </xf>
    <xf numFmtId="0" fontId="8" fillId="0" borderId="11" xfId="56" applyFont="1" applyBorder="1" applyAlignment="1">
      <alignment horizontal="center" wrapText="1"/>
    </xf>
    <xf numFmtId="0" fontId="8" fillId="0" borderId="24" xfId="56" applyFont="1" applyBorder="1" applyAlignment="1">
      <alignment horizontal="center" wrapText="1"/>
    </xf>
    <xf numFmtId="0" fontId="4" fillId="0" borderId="0" xfId="56" applyFont="1" applyAlignment="1">
      <alignment horizontal="left"/>
    </xf>
    <xf numFmtId="0" fontId="4" fillId="0" borderId="0" xfId="56" applyFont="1" applyAlignment="1">
      <alignment horizontal="left" vertical="center" wrapText="1"/>
    </xf>
    <xf numFmtId="0" fontId="30" fillId="24" borderId="92" xfId="56" applyFont="1" applyFill="1" applyBorder="1" applyAlignment="1" applyProtection="1">
      <alignment horizontal="center" vertical="center" wrapText="1"/>
    </xf>
    <xf numFmtId="0" fontId="30" fillId="24" borderId="21" xfId="56" applyFont="1" applyFill="1" applyBorder="1" applyAlignment="1" applyProtection="1">
      <alignment horizontal="center" vertical="center" wrapText="1"/>
    </xf>
    <xf numFmtId="0" fontId="30" fillId="25" borderId="72" xfId="56" applyFont="1" applyFill="1" applyBorder="1" applyAlignment="1" applyProtection="1">
      <alignment horizontal="center" vertical="center" wrapText="1"/>
    </xf>
    <xf numFmtId="0" fontId="30" fillId="25" borderId="4" xfId="56" applyFont="1" applyFill="1" applyBorder="1" applyAlignment="1" applyProtection="1">
      <alignment horizontal="center" vertical="center" wrapText="1"/>
    </xf>
    <xf numFmtId="0" fontId="32" fillId="27" borderId="90" xfId="56" applyFont="1" applyFill="1" applyBorder="1" applyAlignment="1" applyProtection="1">
      <alignment horizontal="center" vertical="center" wrapText="1"/>
    </xf>
    <xf numFmtId="0" fontId="32" fillId="27" borderId="89" xfId="56" applyFont="1" applyFill="1" applyBorder="1" applyAlignment="1" applyProtection="1">
      <alignment horizontal="center" vertical="center" wrapText="1"/>
    </xf>
    <xf numFmtId="0" fontId="32" fillId="27" borderId="91" xfId="56" applyFont="1" applyFill="1" applyBorder="1" applyAlignment="1" applyProtection="1">
      <alignment horizontal="center" vertical="center" wrapText="1"/>
      <protection locked="0"/>
    </xf>
    <xf numFmtId="0" fontId="32" fillId="27" borderId="58" xfId="56" applyFont="1" applyFill="1" applyBorder="1" applyAlignment="1" applyProtection="1">
      <alignment horizontal="center" vertical="center" wrapText="1"/>
      <protection locked="0"/>
    </xf>
    <xf numFmtId="0" fontId="32" fillId="27" borderId="56" xfId="56" applyFont="1" applyFill="1" applyBorder="1" applyAlignment="1" applyProtection="1">
      <alignment horizontal="center" vertical="center" wrapText="1"/>
      <protection locked="0"/>
    </xf>
    <xf numFmtId="0" fontId="30" fillId="0" borderId="14" xfId="56" applyFont="1" applyBorder="1" applyAlignment="1" applyProtection="1">
      <alignment horizontal="left" vertical="center" wrapText="1"/>
      <protection locked="0"/>
    </xf>
    <xf numFmtId="0" fontId="30" fillId="0" borderId="35" xfId="56" applyFont="1" applyBorder="1" applyAlignment="1" applyProtection="1">
      <alignment horizontal="left" vertical="center" wrapText="1"/>
      <protection locked="0"/>
    </xf>
    <xf numFmtId="0" fontId="30" fillId="21" borderId="94" xfId="56" applyFont="1" applyFill="1" applyBorder="1" applyAlignment="1">
      <alignment horizontal="center" vertical="center" wrapText="1"/>
    </xf>
    <xf numFmtId="0" fontId="30" fillId="21" borderId="28" xfId="56" applyFont="1" applyFill="1" applyBorder="1" applyAlignment="1">
      <alignment horizontal="center" vertical="center" wrapText="1"/>
    </xf>
    <xf numFmtId="0" fontId="30" fillId="0" borderId="90" xfId="56" applyFont="1" applyBorder="1" applyAlignment="1">
      <alignment horizontal="center" vertical="center" wrapText="1"/>
    </xf>
    <xf numFmtId="0" fontId="30" fillId="0" borderId="89" xfId="56" applyFont="1" applyBorder="1" applyAlignment="1">
      <alignment horizontal="center" vertical="center" wrapText="1"/>
    </xf>
    <xf numFmtId="0" fontId="30" fillId="0" borderId="92" xfId="56" quotePrefix="1" applyNumberFormat="1" applyFont="1" applyFill="1" applyBorder="1" applyAlignment="1">
      <alignment horizontal="center" vertical="center" wrapText="1"/>
    </xf>
    <xf numFmtId="0" fontId="30" fillId="0" borderId="21" xfId="56" quotePrefix="1" applyNumberFormat="1" applyFont="1" applyFill="1" applyBorder="1" applyAlignment="1">
      <alignment horizontal="center" vertical="center" wrapText="1"/>
    </xf>
    <xf numFmtId="49" fontId="31" fillId="0" borderId="92" xfId="56" applyNumberFormat="1" applyFont="1" applyFill="1" applyBorder="1" applyAlignment="1" applyProtection="1">
      <alignment horizontal="center" vertical="center" wrapText="1"/>
      <protection locked="0"/>
    </xf>
    <xf numFmtId="49" fontId="31" fillId="0" borderId="21" xfId="56" applyNumberFormat="1" applyFont="1" applyFill="1" applyBorder="1" applyAlignment="1" applyProtection="1">
      <alignment horizontal="center" vertical="center" wrapText="1"/>
      <protection locked="0"/>
    </xf>
    <xf numFmtId="0" fontId="30" fillId="26" borderId="92" xfId="56" applyFont="1" applyFill="1" applyBorder="1" applyAlignment="1">
      <alignment horizontal="center" vertical="center" wrapText="1"/>
    </xf>
    <xf numFmtId="0" fontId="30" fillId="26" borderId="21" xfId="56" applyFont="1" applyFill="1" applyBorder="1" applyAlignment="1">
      <alignment horizontal="center" vertical="center" wrapText="1"/>
    </xf>
    <xf numFmtId="0" fontId="30" fillId="0" borderId="72" xfId="56" applyFont="1" applyFill="1" applyBorder="1" applyAlignment="1">
      <alignment horizontal="center" vertical="center" wrapText="1"/>
    </xf>
    <xf numFmtId="0" fontId="30" fillId="0" borderId="31" xfId="56" applyFont="1" applyFill="1" applyBorder="1" applyAlignment="1">
      <alignment horizontal="center" vertical="center" wrapText="1"/>
    </xf>
    <xf numFmtId="0" fontId="30" fillId="0" borderId="4" xfId="56" applyFont="1" applyFill="1" applyBorder="1" applyAlignment="1">
      <alignment horizontal="center" vertical="center" wrapText="1"/>
    </xf>
    <xf numFmtId="0" fontId="30" fillId="0" borderId="5" xfId="56" applyFont="1" applyFill="1" applyBorder="1" applyAlignment="1">
      <alignment horizontal="center" vertical="center" wrapText="1"/>
    </xf>
    <xf numFmtId="0" fontId="30" fillId="0" borderId="57" xfId="56" applyFont="1" applyFill="1" applyBorder="1" applyAlignment="1">
      <alignment horizontal="center" vertical="center" wrapText="1"/>
    </xf>
    <xf numFmtId="0" fontId="30" fillId="0" borderId="32" xfId="56" applyFont="1" applyFill="1" applyBorder="1" applyAlignment="1">
      <alignment horizontal="center" vertical="center" wrapText="1"/>
    </xf>
    <xf numFmtId="0" fontId="30" fillId="24" borderId="55" xfId="56" applyFont="1" applyFill="1" applyBorder="1" applyAlignment="1" applyProtection="1">
      <alignment horizontal="center" vertical="center" wrapText="1"/>
    </xf>
    <xf numFmtId="0" fontId="30" fillId="25" borderId="57" xfId="56" applyFont="1" applyFill="1" applyBorder="1" applyAlignment="1" applyProtection="1">
      <alignment horizontal="center" vertical="center" wrapText="1"/>
    </xf>
    <xf numFmtId="0" fontId="32" fillId="27" borderId="54" xfId="56" applyFont="1" applyFill="1" applyBorder="1" applyAlignment="1" applyProtection="1">
      <alignment horizontal="center" vertical="center" wrapText="1"/>
    </xf>
    <xf numFmtId="0" fontId="30" fillId="0" borderId="65" xfId="56" applyFont="1" applyBorder="1" applyAlignment="1" applyProtection="1">
      <alignment horizontal="left" vertical="center" wrapText="1"/>
      <protection locked="0"/>
    </xf>
    <xf numFmtId="0" fontId="30" fillId="21" borderId="29" xfId="56" applyFont="1" applyFill="1" applyBorder="1" applyAlignment="1">
      <alignment horizontal="center" vertical="center" wrapText="1"/>
    </xf>
    <xf numFmtId="0" fontId="30" fillId="0" borderId="54" xfId="56" applyFont="1" applyBorder="1" applyAlignment="1">
      <alignment horizontal="center" vertical="center" wrapText="1"/>
    </xf>
    <xf numFmtId="0" fontId="30" fillId="0" borderId="55" xfId="56" quotePrefix="1" applyNumberFormat="1" applyFont="1" applyFill="1" applyBorder="1" applyAlignment="1">
      <alignment horizontal="center" vertical="center" wrapText="1"/>
    </xf>
    <xf numFmtId="49" fontId="31" fillId="0" borderId="55" xfId="56" applyNumberFormat="1" applyFont="1" applyFill="1" applyBorder="1" applyAlignment="1" applyProtection="1">
      <alignment horizontal="center" vertical="center" wrapText="1"/>
      <protection locked="0"/>
    </xf>
    <xf numFmtId="0" fontId="30" fillId="26" borderId="55" xfId="56" applyFont="1" applyFill="1" applyBorder="1" applyAlignment="1">
      <alignment horizontal="center" vertical="center" wrapText="1"/>
    </xf>
    <xf numFmtId="0" fontId="30" fillId="3" borderId="94" xfId="56" applyFont="1" applyFill="1" applyBorder="1" applyAlignment="1">
      <alignment horizontal="center" vertical="center" wrapText="1"/>
    </xf>
    <xf numFmtId="0" fontId="30" fillId="3" borderId="28" xfId="56" applyFont="1" applyFill="1" applyBorder="1" applyAlignment="1">
      <alignment horizontal="center" vertical="center" wrapText="1"/>
    </xf>
    <xf numFmtId="0" fontId="30" fillId="3" borderId="29" xfId="56" applyFont="1" applyFill="1" applyBorder="1" applyAlignment="1">
      <alignment horizontal="center" vertical="center" wrapText="1"/>
    </xf>
    <xf numFmtId="49" fontId="31" fillId="28" borderId="92" xfId="56" applyNumberFormat="1" applyFont="1" applyFill="1" applyBorder="1" applyAlignment="1" applyProtection="1">
      <alignment horizontal="center" vertical="center" wrapText="1"/>
      <protection locked="0"/>
    </xf>
    <xf numFmtId="49" fontId="31" fillId="28" borderId="21" xfId="56" applyNumberFormat="1" applyFont="1" applyFill="1" applyBorder="1" applyAlignment="1" applyProtection="1">
      <alignment horizontal="center" vertical="center" wrapText="1"/>
      <protection locked="0"/>
    </xf>
    <xf numFmtId="49" fontId="31" fillId="28" borderId="55" xfId="56" applyNumberFormat="1" applyFont="1" applyFill="1" applyBorder="1" applyAlignment="1" applyProtection="1">
      <alignment horizontal="center" vertical="center" wrapText="1"/>
      <protection locked="0"/>
    </xf>
    <xf numFmtId="0" fontId="30" fillId="17" borderId="94" xfId="56" applyFont="1" applyFill="1" applyBorder="1" applyAlignment="1">
      <alignment horizontal="center" vertical="center" wrapText="1"/>
    </xf>
    <xf numFmtId="0" fontId="30" fillId="17" borderId="28" xfId="56" applyFont="1" applyFill="1" applyBorder="1" applyAlignment="1">
      <alignment horizontal="center" vertical="center" wrapText="1"/>
    </xf>
    <xf numFmtId="0" fontId="30" fillId="17" borderId="29" xfId="56" applyFont="1" applyFill="1" applyBorder="1" applyAlignment="1">
      <alignment horizontal="center" vertical="center" wrapText="1"/>
    </xf>
    <xf numFmtId="0" fontId="30" fillId="0" borderId="94" xfId="56" applyFont="1" applyBorder="1" applyAlignment="1" applyProtection="1">
      <alignment horizontal="left" vertical="center" wrapText="1"/>
      <protection locked="0"/>
    </xf>
    <xf numFmtId="0" fontId="30" fillId="0" borderId="28" xfId="56" applyFont="1" applyBorder="1" applyAlignment="1" applyProtection="1">
      <alignment horizontal="left" vertical="center" wrapText="1"/>
      <protection locked="0"/>
    </xf>
    <xf numFmtId="0" fontId="30" fillId="0" borderId="29" xfId="56" applyFont="1" applyBorder="1" applyAlignment="1" applyProtection="1">
      <alignment horizontal="left" vertical="center" wrapText="1"/>
      <protection locked="0"/>
    </xf>
    <xf numFmtId="0" fontId="30" fillId="20" borderId="94" xfId="56" applyFont="1" applyFill="1" applyBorder="1" applyAlignment="1">
      <alignment horizontal="center" vertical="center" wrapText="1"/>
    </xf>
    <xf numFmtId="0" fontId="30" fillId="20" borderId="28" xfId="56" applyFont="1" applyFill="1" applyBorder="1" applyAlignment="1">
      <alignment horizontal="center" vertical="center" wrapText="1"/>
    </xf>
    <xf numFmtId="0" fontId="30" fillId="20" borderId="29" xfId="56" applyFont="1" applyFill="1" applyBorder="1" applyAlignment="1">
      <alignment horizontal="center" vertical="center" wrapText="1"/>
    </xf>
    <xf numFmtId="0" fontId="30" fillId="0" borderId="90" xfId="56" applyFont="1" applyFill="1" applyBorder="1" applyAlignment="1">
      <alignment horizontal="center" vertical="center" wrapText="1"/>
    </xf>
    <xf numFmtId="0" fontId="30" fillId="0" borderId="89" xfId="56" applyFont="1" applyFill="1" applyBorder="1" applyAlignment="1">
      <alignment horizontal="center" vertical="center" wrapText="1"/>
    </xf>
    <xf numFmtId="0" fontId="30" fillId="0" borderId="54" xfId="56" applyFont="1" applyFill="1" applyBorder="1" applyAlignment="1">
      <alignment horizontal="center" vertical="center" wrapText="1"/>
    </xf>
    <xf numFmtId="0" fontId="30" fillId="9" borderId="94" xfId="56" applyFont="1" applyFill="1" applyBorder="1" applyAlignment="1">
      <alignment horizontal="center" vertical="center" wrapText="1"/>
    </xf>
    <xf numFmtId="0" fontId="30" fillId="9" borderId="28" xfId="56" applyFont="1" applyFill="1" applyBorder="1" applyAlignment="1">
      <alignment horizontal="center" vertical="center" wrapText="1"/>
    </xf>
    <xf numFmtId="0" fontId="30" fillId="9" borderId="29" xfId="56" applyFont="1" applyFill="1" applyBorder="1" applyAlignment="1">
      <alignment horizontal="center" vertical="center" wrapText="1"/>
    </xf>
    <xf numFmtId="0" fontId="30" fillId="0" borderId="14" xfId="56" applyFont="1" applyFill="1" applyBorder="1" applyAlignment="1" applyProtection="1">
      <alignment horizontal="left" vertical="center" wrapText="1"/>
      <protection locked="0"/>
    </xf>
    <xf numFmtId="0" fontId="30" fillId="0" borderId="35" xfId="56" applyFont="1" applyFill="1" applyBorder="1" applyAlignment="1" applyProtection="1">
      <alignment horizontal="left" vertical="center" wrapText="1"/>
      <protection locked="0"/>
    </xf>
    <xf numFmtId="0" fontId="30" fillId="0" borderId="65" xfId="56" applyFont="1" applyFill="1" applyBorder="1" applyAlignment="1" applyProtection="1">
      <alignment horizontal="left" vertical="center" wrapText="1"/>
      <protection locked="0"/>
    </xf>
    <xf numFmtId="49" fontId="4" fillId="0" borderId="14" xfId="56" applyNumberFormat="1" applyFont="1" applyBorder="1" applyAlignment="1" applyProtection="1">
      <alignment horizontal="left" vertical="top" wrapText="1"/>
      <protection locked="0"/>
    </xf>
    <xf numFmtId="49" fontId="4" fillId="0" borderId="35" xfId="56" applyNumberFormat="1" applyFont="1" applyBorder="1" applyAlignment="1" applyProtection="1">
      <alignment horizontal="left" vertical="top" wrapText="1"/>
      <protection locked="0"/>
    </xf>
    <xf numFmtId="49" fontId="4" fillId="0" borderId="65" xfId="56" applyNumberFormat="1" applyFont="1" applyBorder="1" applyAlignment="1" applyProtection="1">
      <alignment horizontal="left" vertical="top" wrapText="1"/>
      <protection locked="0"/>
    </xf>
    <xf numFmtId="0" fontId="30" fillId="7" borderId="94" xfId="56" applyFont="1" applyFill="1" applyBorder="1" applyAlignment="1">
      <alignment horizontal="center" vertical="center" wrapText="1"/>
    </xf>
    <xf numFmtId="0" fontId="30" fillId="7" borderId="28" xfId="56" applyFont="1" applyFill="1" applyBorder="1" applyAlignment="1">
      <alignment horizontal="center" vertical="center" wrapText="1"/>
    </xf>
    <xf numFmtId="0" fontId="30" fillId="7" borderId="29" xfId="56" applyFont="1" applyFill="1" applyBorder="1" applyAlignment="1">
      <alignment horizontal="center" vertical="center" wrapText="1"/>
    </xf>
    <xf numFmtId="0" fontId="30" fillId="2" borderId="94" xfId="56" applyFont="1" applyFill="1" applyBorder="1" applyAlignment="1">
      <alignment horizontal="center" vertical="center" wrapText="1"/>
    </xf>
    <xf numFmtId="0" fontId="30" fillId="2" borderId="28" xfId="56" applyFont="1" applyFill="1" applyBorder="1" applyAlignment="1">
      <alignment horizontal="center" vertical="center" wrapText="1"/>
    </xf>
    <xf numFmtId="0" fontId="30" fillId="2" borderId="29" xfId="56" applyFont="1" applyFill="1" applyBorder="1" applyAlignment="1">
      <alignment horizontal="center" vertical="center" wrapText="1"/>
    </xf>
    <xf numFmtId="1" fontId="8" fillId="16" borderId="94" xfId="56" applyNumberFormat="1" applyFont="1" applyFill="1" applyBorder="1" applyAlignment="1">
      <alignment horizontal="center" vertical="center" wrapText="1"/>
    </xf>
    <xf numFmtId="1" fontId="8" fillId="16" borderId="29" xfId="56" applyNumberFormat="1" applyFont="1" applyFill="1" applyBorder="1" applyAlignment="1">
      <alignment horizontal="center" vertical="center" wrapText="1"/>
    </xf>
    <xf numFmtId="0" fontId="8" fillId="16" borderId="40" xfId="56" applyFont="1" applyFill="1" applyBorder="1" applyAlignment="1">
      <alignment horizontal="center" vertical="center" wrapText="1"/>
    </xf>
    <xf numFmtId="0" fontId="8" fillId="16" borderId="27" xfId="56" applyFont="1" applyFill="1" applyBorder="1" applyAlignment="1">
      <alignment horizontal="center" vertical="center" wrapText="1"/>
    </xf>
    <xf numFmtId="0" fontId="8" fillId="16" borderId="93" xfId="56" applyFont="1" applyFill="1" applyBorder="1" applyAlignment="1">
      <alignment horizontal="center" vertical="center" wrapText="1"/>
    </xf>
    <xf numFmtId="0" fontId="8" fillId="16" borderId="41" xfId="56" applyFont="1" applyFill="1" applyBorder="1" applyAlignment="1">
      <alignment horizontal="center" vertical="center" wrapText="1"/>
    </xf>
    <xf numFmtId="0" fontId="30" fillId="14" borderId="94" xfId="56" applyFont="1" applyFill="1" applyBorder="1" applyAlignment="1">
      <alignment horizontal="center" vertical="center" wrapText="1"/>
    </xf>
    <xf numFmtId="0" fontId="30" fillId="14" borderId="28" xfId="56" applyFont="1" applyFill="1" applyBorder="1" applyAlignment="1">
      <alignment horizontal="center" vertical="center" wrapText="1"/>
    </xf>
    <xf numFmtId="0" fontId="30" fillId="14" borderId="29" xfId="56" applyFont="1" applyFill="1" applyBorder="1" applyAlignment="1">
      <alignment horizontal="center" vertical="center" wrapText="1"/>
    </xf>
    <xf numFmtId="0" fontId="30" fillId="8" borderId="94" xfId="56" applyFont="1" applyFill="1" applyBorder="1" applyAlignment="1">
      <alignment horizontal="center" vertical="center" wrapText="1"/>
    </xf>
    <xf numFmtId="0" fontId="30" fillId="8" borderId="28" xfId="56" applyFont="1" applyFill="1" applyBorder="1" applyAlignment="1">
      <alignment horizontal="center" vertical="center" wrapText="1"/>
    </xf>
    <xf numFmtId="0" fontId="30" fillId="8" borderId="29" xfId="56" applyFont="1" applyFill="1" applyBorder="1" applyAlignment="1">
      <alignment horizontal="center" vertical="center" wrapText="1"/>
    </xf>
    <xf numFmtId="164" fontId="8" fillId="16" borderId="93" xfId="56" applyNumberFormat="1" applyFont="1" applyFill="1" applyBorder="1" applyAlignment="1">
      <alignment horizontal="center" vertical="center" wrapText="1"/>
    </xf>
    <xf numFmtId="164" fontId="8" fillId="16" borderId="27" xfId="56" applyNumberFormat="1" applyFont="1" applyFill="1" applyBorder="1" applyAlignment="1">
      <alignment horizontal="center" vertical="center" wrapText="1"/>
    </xf>
    <xf numFmtId="164" fontId="8" fillId="16" borderId="40" xfId="56" applyNumberFormat="1" applyFont="1" applyFill="1" applyBorder="1" applyAlignment="1">
      <alignment horizontal="center" vertical="center" wrapText="1"/>
    </xf>
    <xf numFmtId="164" fontId="8" fillId="16" borderId="26" xfId="56" applyNumberFormat="1" applyFont="1" applyFill="1" applyBorder="1" applyAlignment="1">
      <alignment horizontal="center" vertical="center" wrapText="1"/>
    </xf>
    <xf numFmtId="1" fontId="8" fillId="16" borderId="93" xfId="56" applyNumberFormat="1" applyFont="1" applyFill="1" applyBorder="1" applyAlignment="1">
      <alignment horizontal="center" vertical="center" wrapText="1"/>
    </xf>
    <xf numFmtId="1" fontId="8" fillId="16" borderId="26" xfId="56" applyNumberFormat="1" applyFont="1" applyFill="1" applyBorder="1" applyAlignment="1">
      <alignment horizontal="center" vertical="center" wrapText="1"/>
    </xf>
    <xf numFmtId="1" fontId="8" fillId="16" borderId="41" xfId="56" applyNumberFormat="1" applyFont="1" applyFill="1" applyBorder="1" applyAlignment="1">
      <alignment horizontal="center" vertical="center" wrapText="1"/>
    </xf>
    <xf numFmtId="1" fontId="8" fillId="16" borderId="40" xfId="56" applyNumberFormat="1" applyFont="1" applyFill="1" applyBorder="1" applyAlignment="1">
      <alignment horizontal="center" vertical="center" wrapText="1"/>
    </xf>
    <xf numFmtId="1" fontId="8" fillId="16" borderId="93" xfId="56" applyNumberFormat="1" applyFont="1" applyFill="1" applyBorder="1" applyAlignment="1">
      <alignment horizontal="center" vertical="center"/>
    </xf>
    <xf numFmtId="1" fontId="8" fillId="16" borderId="26" xfId="56" applyNumberFormat="1" applyFont="1" applyFill="1" applyBorder="1" applyAlignment="1">
      <alignment horizontal="center" vertical="center"/>
    </xf>
    <xf numFmtId="1" fontId="8" fillId="16" borderId="41" xfId="56" applyNumberFormat="1" applyFont="1" applyFill="1" applyBorder="1" applyAlignment="1">
      <alignment horizontal="center" vertical="center"/>
    </xf>
    <xf numFmtId="0" fontId="34" fillId="0" borderId="93" xfId="0" applyFont="1" applyBorder="1" applyAlignment="1">
      <alignment horizontal="center"/>
    </xf>
    <xf numFmtId="0" fontId="34" fillId="0" borderId="41" xfId="0" applyFont="1" applyBorder="1" applyAlignment="1">
      <alignment horizontal="center"/>
    </xf>
    <xf numFmtId="0" fontId="34" fillId="0" borderId="0" xfId="0" applyFont="1" applyBorder="1" applyAlignment="1">
      <alignment horizont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41"/>
    <cellStyle name="Normal 2 2" xfId="55"/>
    <cellStyle name="Normal 3" xfId="54"/>
    <cellStyle name="Normal 4" xfId="56"/>
  </cellStyles>
  <dxfs count="13">
    <dxf>
      <font>
        <b/>
        <i val="0"/>
        <color rgb="FF9C0006"/>
      </font>
      <fill>
        <patternFill patternType="none">
          <fgColor indexed="64"/>
          <bgColor auto="1"/>
        </patternFill>
      </fill>
    </dxf>
    <dxf>
      <font>
        <color rgb="FF9C0006"/>
      </font>
    </dxf>
    <dxf>
      <font>
        <b/>
        <i val="0"/>
        <color rgb="FF9C0006"/>
      </font>
      <fill>
        <patternFill patternType="none">
          <fgColor indexed="64"/>
          <bgColor auto="1"/>
        </patternFill>
      </fill>
    </dxf>
    <dxf>
      <font>
        <color rgb="FF9C0006"/>
      </font>
    </dxf>
    <dxf>
      <font>
        <b/>
        <i val="0"/>
        <condense val="0"/>
        <extend val="0"/>
        <color indexed="10"/>
      </font>
    </dxf>
    <dxf>
      <font>
        <b/>
        <i val="0"/>
        <condense val="0"/>
        <extend val="0"/>
        <color indexed="8"/>
      </font>
      <fill>
        <patternFill>
          <bgColor indexed="26"/>
        </patternFill>
      </fill>
    </dxf>
    <dxf>
      <font>
        <b/>
        <i val="0"/>
        <condense val="0"/>
        <extend val="0"/>
        <color indexed="10"/>
      </font>
    </dxf>
    <dxf>
      <font>
        <b/>
        <i val="0"/>
        <condense val="0"/>
        <extend val="0"/>
        <color indexed="8"/>
      </font>
      <fill>
        <patternFill>
          <bgColor indexed="26"/>
        </patternFill>
      </fill>
    </dxf>
    <dxf>
      <font>
        <b/>
        <i val="0"/>
        <condense val="0"/>
        <extend val="0"/>
        <color indexed="10"/>
      </font>
    </dxf>
    <dxf>
      <font>
        <b/>
        <i val="0"/>
        <condense val="0"/>
        <extend val="0"/>
        <color indexed="8"/>
      </font>
      <fill>
        <patternFill>
          <bgColor indexed="26"/>
        </patternFill>
      </fill>
    </dxf>
    <dxf>
      <font>
        <b/>
        <i val="0"/>
        <condense val="0"/>
        <extend val="0"/>
        <color indexed="10"/>
      </font>
    </dxf>
    <dxf>
      <font>
        <b/>
        <i val="0"/>
        <color rgb="FF9C0006"/>
      </font>
      <fill>
        <patternFill patternType="none">
          <fgColor indexed="64"/>
          <bgColor auto="1"/>
        </patternFill>
      </fill>
    </dxf>
    <dxf>
      <font>
        <b/>
        <i val="0"/>
        <color rgb="FF9C0006"/>
      </font>
      <fill>
        <patternFill patternType="none">
          <fgColor indexed="64"/>
          <bgColor auto="1"/>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xml"/><Relationship Id="rId12" Type="http://schemas.openxmlformats.org/officeDocument/2006/relationships/externalLink" Target="externalLinks/externalLink2.xml"/><Relationship Id="rId13" Type="http://schemas.openxmlformats.org/officeDocument/2006/relationships/externalLink" Target="externalLinks/externalLink3.xml"/><Relationship Id="rId14" Type="http://schemas.openxmlformats.org/officeDocument/2006/relationships/externalLink" Target="externalLinks/externalLink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785814</xdr:colOff>
      <xdr:row>0</xdr:row>
      <xdr:rowOff>71439</xdr:rowOff>
    </xdr:from>
    <xdr:to>
      <xdr:col>0</xdr:col>
      <xdr:colOff>2119315</xdr:colOff>
      <xdr:row>3</xdr:row>
      <xdr:rowOff>308208</xdr:rowOff>
    </xdr:to>
    <xdr:pic>
      <xdr:nvPicPr>
        <xdr:cNvPr id="2" name="Picture 6" descr="RAHBC Logo.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2" y="71439"/>
          <a:ext cx="1333501" cy="843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mu57540/AppData/Local/Microsoft/Windows/Temporary%20Internet%20Files/Content.Outlook/2HM4Y6M7/Results%20March%20Stephen_DB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mu57540/AppData/Local/Microsoft/Windows/Temporary%20Internet%20Files/Content.Outlook/5VSF78XH/120208%20Result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ronaldwortel/Library/Mail%20Downloads/Race_results_by%20S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MUSNAS05/mu50391$/sailing/TeamRace_0506/11%20Aug%2020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ames"/>
      <sheetName val="Results"/>
    </sheetNames>
    <sheetDataSet>
      <sheetData sheetId="0">
        <row r="2">
          <cell r="A2">
            <v>1</v>
          </cell>
          <cell r="B2" t="str">
            <v>Anne-Laure Bresse</v>
          </cell>
          <cell r="E2" t="str">
            <v>DD</v>
          </cell>
          <cell r="G2" t="str">
            <v>259</v>
          </cell>
        </row>
        <row r="3">
          <cell r="A3">
            <v>2</v>
          </cell>
          <cell r="B3" t="str">
            <v>Arjan Vos</v>
          </cell>
          <cell r="E3" t="str">
            <v>H01</v>
          </cell>
          <cell r="G3" t="str">
            <v>111</v>
          </cell>
        </row>
        <row r="4">
          <cell r="A4">
            <v>3</v>
          </cell>
          <cell r="B4" t="str">
            <v>Bilal Osman</v>
          </cell>
          <cell r="E4" t="str">
            <v>H02</v>
          </cell>
          <cell r="G4" t="str">
            <v>111</v>
          </cell>
        </row>
        <row r="5">
          <cell r="A5">
            <v>4</v>
          </cell>
          <cell r="B5" t="str">
            <v>Bojana Pavlovic</v>
          </cell>
          <cell r="E5" t="str">
            <v>H03</v>
          </cell>
          <cell r="G5" t="str">
            <v>111</v>
          </cell>
        </row>
        <row r="6">
          <cell r="A6">
            <v>5</v>
          </cell>
          <cell r="B6" t="str">
            <v>Cees Hindrix</v>
          </cell>
          <cell r="E6" t="str">
            <v>H04</v>
          </cell>
          <cell r="G6" t="str">
            <v>111</v>
          </cell>
        </row>
        <row r="7">
          <cell r="A7">
            <v>6</v>
          </cell>
          <cell r="B7" t="str">
            <v>Christophe Doublet</v>
          </cell>
          <cell r="E7" t="str">
            <v>H05</v>
          </cell>
          <cell r="G7" t="str">
            <v>108</v>
          </cell>
        </row>
        <row r="8">
          <cell r="A8">
            <v>7</v>
          </cell>
          <cell r="B8" t="str">
            <v>Darren daSilva</v>
          </cell>
          <cell r="E8" t="str">
            <v>H06</v>
          </cell>
          <cell r="G8" t="str">
            <v>451</v>
          </cell>
        </row>
        <row r="9">
          <cell r="A9">
            <v>8</v>
          </cell>
          <cell r="B9" t="str">
            <v>David</v>
          </cell>
          <cell r="E9" t="str">
            <v>H07</v>
          </cell>
          <cell r="G9" t="str">
            <v>142</v>
          </cell>
        </row>
        <row r="10">
          <cell r="A10">
            <v>9</v>
          </cell>
          <cell r="B10" t="str">
            <v>David Boeyinga</v>
          </cell>
          <cell r="E10" t="str">
            <v>H08</v>
          </cell>
          <cell r="G10" t="str">
            <v>148</v>
          </cell>
        </row>
        <row r="11">
          <cell r="A11">
            <v>10</v>
          </cell>
          <cell r="B11" t="str">
            <v>Erwin Kanters</v>
          </cell>
          <cell r="E11" t="str">
            <v>H09</v>
          </cell>
          <cell r="G11" t="str">
            <v>682</v>
          </cell>
        </row>
        <row r="12">
          <cell r="A12">
            <v>11</v>
          </cell>
          <cell r="B12" t="str">
            <v>Feather Mills</v>
          </cell>
          <cell r="E12" t="str">
            <v>H10</v>
          </cell>
          <cell r="G12" t="str">
            <v>679</v>
          </cell>
        </row>
        <row r="13">
          <cell r="A13">
            <v>12</v>
          </cell>
          <cell r="B13" t="str">
            <v>Fred Rouke</v>
          </cell>
          <cell r="E13" t="str">
            <v>H11</v>
          </cell>
          <cell r="G13" t="str">
            <v>681</v>
          </cell>
        </row>
        <row r="14">
          <cell r="A14">
            <v>13</v>
          </cell>
          <cell r="B14" t="str">
            <v>Fred Park</v>
          </cell>
          <cell r="E14" t="str">
            <v>H12</v>
          </cell>
          <cell r="G14" t="str">
            <v>183</v>
          </cell>
        </row>
        <row r="15">
          <cell r="A15">
            <v>14</v>
          </cell>
          <cell r="B15" t="str">
            <v>Giles Brinsley</v>
          </cell>
          <cell r="E15" t="str">
            <v>H13</v>
          </cell>
          <cell r="G15" t="str">
            <v>658</v>
          </cell>
        </row>
        <row r="16">
          <cell r="A16">
            <v>15</v>
          </cell>
          <cell r="B16" t="str">
            <v>Garry</v>
          </cell>
          <cell r="E16" t="str">
            <v>H14</v>
          </cell>
          <cell r="G16" t="str">
            <v>673</v>
          </cell>
        </row>
        <row r="17">
          <cell r="A17">
            <v>16</v>
          </cell>
          <cell r="B17" t="str">
            <v>Ian Duncan</v>
          </cell>
          <cell r="E17" t="str">
            <v>H15</v>
          </cell>
          <cell r="G17" t="str">
            <v>042</v>
          </cell>
        </row>
        <row r="18">
          <cell r="A18">
            <v>17</v>
          </cell>
          <cell r="B18" t="str">
            <v>Irene Gomez Perez</v>
          </cell>
          <cell r="E18" t="str">
            <v>H16</v>
          </cell>
          <cell r="G18" t="str">
            <v>111</v>
          </cell>
        </row>
        <row r="19">
          <cell r="A19">
            <v>18</v>
          </cell>
          <cell r="B19" t="str">
            <v>James Owens</v>
          </cell>
          <cell r="E19" t="str">
            <v>H17</v>
          </cell>
          <cell r="G19" t="str">
            <v>111</v>
          </cell>
        </row>
        <row r="20">
          <cell r="A20">
            <v>19</v>
          </cell>
          <cell r="B20" t="str">
            <v>Jamie Stewart</v>
          </cell>
          <cell r="E20" t="str">
            <v>H18</v>
          </cell>
          <cell r="G20" t="str">
            <v>111</v>
          </cell>
        </row>
        <row r="21">
          <cell r="A21">
            <v>20</v>
          </cell>
          <cell r="B21" t="str">
            <v>Jan Willem Brinkhorst</v>
          </cell>
          <cell r="E21" t="str">
            <v>H19</v>
          </cell>
          <cell r="G21" t="str">
            <v>111</v>
          </cell>
        </row>
        <row r="22">
          <cell r="A22">
            <v>21</v>
          </cell>
          <cell r="B22" t="str">
            <v>Jitske van As</v>
          </cell>
          <cell r="E22" t="str">
            <v>H20</v>
          </cell>
          <cell r="G22" t="str">
            <v>111</v>
          </cell>
        </row>
        <row r="23">
          <cell r="A23">
            <v>22</v>
          </cell>
          <cell r="B23" t="str">
            <v>Joe Bildstein</v>
          </cell>
          <cell r="E23" t="str">
            <v>H21</v>
          </cell>
          <cell r="G23" t="str">
            <v>111</v>
          </cell>
        </row>
        <row r="24">
          <cell r="A24">
            <v>23</v>
          </cell>
          <cell r="B24" t="str">
            <v>Johannes Boersma</v>
          </cell>
          <cell r="E24" t="str">
            <v>H22</v>
          </cell>
          <cell r="G24" t="str">
            <v>111</v>
          </cell>
        </row>
        <row r="25">
          <cell r="A25">
            <v>24</v>
          </cell>
          <cell r="B25" t="str">
            <v>Jonathan Harwood</v>
          </cell>
          <cell r="E25" t="str">
            <v>H23</v>
          </cell>
          <cell r="G25" t="str">
            <v>111</v>
          </cell>
        </row>
        <row r="26">
          <cell r="A26">
            <v>25</v>
          </cell>
          <cell r="B26" t="str">
            <v>Jorrit Scholten</v>
          </cell>
          <cell r="E26" t="str">
            <v>H24</v>
          </cell>
          <cell r="G26" t="str">
            <v>111</v>
          </cell>
        </row>
        <row r="27">
          <cell r="A27">
            <v>26</v>
          </cell>
          <cell r="B27" t="str">
            <v>Jos Vissers</v>
          </cell>
          <cell r="E27" t="str">
            <v>H25</v>
          </cell>
          <cell r="G27" t="str">
            <v>111</v>
          </cell>
        </row>
        <row r="28">
          <cell r="A28">
            <v>27</v>
          </cell>
          <cell r="B28" t="str">
            <v>Jules Brinsley</v>
          </cell>
          <cell r="E28" t="str">
            <v>H26</v>
          </cell>
          <cell r="G28" t="str">
            <v>111</v>
          </cell>
        </row>
        <row r="29">
          <cell r="A29">
            <v>28</v>
          </cell>
          <cell r="B29" t="str">
            <v>Julia</v>
          </cell>
          <cell r="E29" t="str">
            <v>H27</v>
          </cell>
          <cell r="G29" t="str">
            <v>111</v>
          </cell>
        </row>
        <row r="30">
          <cell r="A30">
            <v>29</v>
          </cell>
          <cell r="B30" t="str">
            <v xml:space="preserve">James </v>
          </cell>
          <cell r="E30" t="str">
            <v>Sur</v>
          </cell>
          <cell r="G30" t="str">
            <v>680</v>
          </cell>
        </row>
        <row r="31">
          <cell r="A31">
            <v>30</v>
          </cell>
          <cell r="B31" t="str">
            <v>Julian Masters</v>
          </cell>
        </row>
        <row r="32">
          <cell r="A32">
            <v>31</v>
          </cell>
          <cell r="B32" t="str">
            <v>Kathie</v>
          </cell>
        </row>
        <row r="33">
          <cell r="A33">
            <v>32</v>
          </cell>
          <cell r="B33" t="str">
            <v>Kieran</v>
          </cell>
        </row>
        <row r="34">
          <cell r="A34">
            <v>33</v>
          </cell>
          <cell r="B34" t="str">
            <v>Klaus Mueller</v>
          </cell>
        </row>
        <row r="35">
          <cell r="A35">
            <v>34</v>
          </cell>
          <cell r="B35" t="str">
            <v>Maartje Koning</v>
          </cell>
        </row>
        <row r="36">
          <cell r="A36">
            <v>35</v>
          </cell>
          <cell r="B36" t="str">
            <v>Manuel Fritz</v>
          </cell>
        </row>
        <row r="37">
          <cell r="A37">
            <v>36</v>
          </cell>
          <cell r="B37" t="str">
            <v>Marcel Zeestraten</v>
          </cell>
        </row>
        <row r="38">
          <cell r="A38">
            <v>37</v>
          </cell>
          <cell r="B38" t="str">
            <v>Maria Padila</v>
          </cell>
        </row>
        <row r="39">
          <cell r="A39">
            <v>38</v>
          </cell>
          <cell r="B39" t="str">
            <v>Marianne Vissinga</v>
          </cell>
        </row>
        <row r="40">
          <cell r="A40">
            <v>39</v>
          </cell>
          <cell r="B40" t="str">
            <v>Marije</v>
          </cell>
        </row>
        <row r="41">
          <cell r="A41">
            <v>40</v>
          </cell>
          <cell r="B41" t="str">
            <v>Marike</v>
          </cell>
        </row>
        <row r="42">
          <cell r="A42">
            <v>41</v>
          </cell>
          <cell r="B42" t="str">
            <v>Mathew Copenhaver</v>
          </cell>
        </row>
        <row r="43">
          <cell r="A43">
            <v>42</v>
          </cell>
          <cell r="B43" t="str">
            <v>Matthijs Wagemans</v>
          </cell>
        </row>
        <row r="44">
          <cell r="A44">
            <v>43</v>
          </cell>
          <cell r="B44" t="str">
            <v>Michael Proot</v>
          </cell>
        </row>
        <row r="45">
          <cell r="A45">
            <v>44</v>
          </cell>
          <cell r="B45" t="str">
            <v>Niklaus</v>
          </cell>
        </row>
        <row r="46">
          <cell r="A46">
            <v>45</v>
          </cell>
          <cell r="B46" t="str">
            <v>Paul Frost</v>
          </cell>
        </row>
        <row r="47">
          <cell r="A47">
            <v>46</v>
          </cell>
          <cell r="B47" t="str">
            <v>Pam Frost</v>
          </cell>
        </row>
        <row r="48">
          <cell r="A48">
            <v>47</v>
          </cell>
          <cell r="B48" t="str">
            <v>Ralph</v>
          </cell>
        </row>
        <row r="49">
          <cell r="A49">
            <v>48</v>
          </cell>
          <cell r="B49" t="str">
            <v>Robert Harwood</v>
          </cell>
        </row>
        <row r="50">
          <cell r="A50">
            <v>49</v>
          </cell>
          <cell r="B50" t="str">
            <v>Robyn Green</v>
          </cell>
        </row>
        <row r="51">
          <cell r="A51">
            <v>50</v>
          </cell>
          <cell r="B51" t="str">
            <v>Rodger Martin</v>
          </cell>
        </row>
        <row r="52">
          <cell r="A52">
            <v>51</v>
          </cell>
          <cell r="B52" t="str">
            <v>Ronald van As</v>
          </cell>
        </row>
        <row r="53">
          <cell r="A53">
            <v>52</v>
          </cell>
          <cell r="B53" t="str">
            <v>Ronald Wortel</v>
          </cell>
        </row>
        <row r="54">
          <cell r="A54">
            <v>53</v>
          </cell>
          <cell r="B54" t="str">
            <v>Rudolf Fleischer</v>
          </cell>
        </row>
        <row r="55">
          <cell r="A55">
            <v>54</v>
          </cell>
          <cell r="B55" t="str">
            <v>Sebastian Delgades</v>
          </cell>
        </row>
        <row r="56">
          <cell r="A56">
            <v>55</v>
          </cell>
          <cell r="B56" t="str">
            <v xml:space="preserve">Simon  </v>
          </cell>
        </row>
        <row r="57">
          <cell r="A57">
            <v>56</v>
          </cell>
          <cell r="B57" t="str">
            <v>Simon Brissenden</v>
          </cell>
        </row>
        <row r="58">
          <cell r="A58">
            <v>57</v>
          </cell>
          <cell r="B58" t="str">
            <v>Simon Imber</v>
          </cell>
        </row>
        <row r="59">
          <cell r="A59">
            <v>58</v>
          </cell>
          <cell r="B59" t="str">
            <v>Sjoerd Wijtsma</v>
          </cell>
        </row>
        <row r="60">
          <cell r="A60">
            <v>59</v>
          </cell>
          <cell r="B60" t="str">
            <v>Stijn Delauré</v>
          </cell>
        </row>
        <row r="61">
          <cell r="A61">
            <v>60</v>
          </cell>
          <cell r="B61" t="str">
            <v>Susanne Solberg</v>
          </cell>
        </row>
        <row r="62">
          <cell r="A62">
            <v>61</v>
          </cell>
          <cell r="B62" t="str">
            <v>Sven</v>
          </cell>
        </row>
        <row r="63">
          <cell r="A63">
            <v>62</v>
          </cell>
          <cell r="B63" t="str">
            <v>Tom Moffat</v>
          </cell>
        </row>
        <row r="64">
          <cell r="A64">
            <v>63</v>
          </cell>
          <cell r="B64" t="str">
            <v>Tom Wittingham</v>
          </cell>
        </row>
        <row r="65">
          <cell r="A65">
            <v>64</v>
          </cell>
          <cell r="B65" t="str">
            <v>Tony Males</v>
          </cell>
        </row>
        <row r="66">
          <cell r="A66">
            <v>65</v>
          </cell>
          <cell r="B66" t="str">
            <v>Victoria Grainger</v>
          </cell>
        </row>
        <row r="67">
          <cell r="A67">
            <v>66</v>
          </cell>
          <cell r="B67" t="str">
            <v>Helm 1</v>
          </cell>
        </row>
        <row r="68">
          <cell r="A68">
            <v>67</v>
          </cell>
          <cell r="B68" t="str">
            <v>Helm 2</v>
          </cell>
        </row>
        <row r="69">
          <cell r="A69">
            <v>68</v>
          </cell>
        </row>
      </sheetData>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ames"/>
      <sheetName val="Results"/>
    </sheetNames>
    <sheetDataSet>
      <sheetData sheetId="0">
        <row r="2">
          <cell r="A2">
            <v>1</v>
          </cell>
          <cell r="B2" t="str">
            <v>Anne-Laure Bresse</v>
          </cell>
          <cell r="E2" t="str">
            <v>DD</v>
          </cell>
          <cell r="G2" t="str">
            <v>373</v>
          </cell>
        </row>
        <row r="3">
          <cell r="A3">
            <v>2</v>
          </cell>
          <cell r="B3" t="str">
            <v>Arjan Vos</v>
          </cell>
          <cell r="E3" t="str">
            <v>H01</v>
          </cell>
          <cell r="G3" t="str">
            <v>111</v>
          </cell>
        </row>
        <row r="4">
          <cell r="A4">
            <v>3</v>
          </cell>
          <cell r="B4" t="str">
            <v>Bilal Osman</v>
          </cell>
          <cell r="E4" t="str">
            <v>H02</v>
          </cell>
          <cell r="G4" t="str">
            <v>111</v>
          </cell>
        </row>
        <row r="5">
          <cell r="A5">
            <v>4</v>
          </cell>
          <cell r="B5" t="str">
            <v>Bojana Pavlovic</v>
          </cell>
          <cell r="E5" t="str">
            <v>H03</v>
          </cell>
          <cell r="G5" t="str">
            <v>111</v>
          </cell>
        </row>
        <row r="6">
          <cell r="A6">
            <v>5</v>
          </cell>
          <cell r="B6" t="str">
            <v>Cees Hindrix</v>
          </cell>
          <cell r="E6" t="str">
            <v>H04</v>
          </cell>
          <cell r="G6" t="str">
            <v>111</v>
          </cell>
        </row>
        <row r="7">
          <cell r="A7">
            <v>6</v>
          </cell>
          <cell r="B7" t="str">
            <v>Christophe Doublet</v>
          </cell>
          <cell r="E7" t="str">
            <v>H05</v>
          </cell>
          <cell r="G7" t="str">
            <v>108</v>
          </cell>
        </row>
        <row r="8">
          <cell r="A8">
            <v>7</v>
          </cell>
          <cell r="B8" t="str">
            <v>Darren daSilva</v>
          </cell>
          <cell r="E8" t="str">
            <v>H06</v>
          </cell>
          <cell r="G8" t="str">
            <v>451</v>
          </cell>
        </row>
        <row r="9">
          <cell r="A9">
            <v>8</v>
          </cell>
          <cell r="B9" t="str">
            <v>David Alsop</v>
          </cell>
          <cell r="E9" t="str">
            <v>H07</v>
          </cell>
          <cell r="G9" t="str">
            <v>142</v>
          </cell>
        </row>
        <row r="10">
          <cell r="A10">
            <v>9</v>
          </cell>
          <cell r="B10" t="str">
            <v>David Boeyinga</v>
          </cell>
          <cell r="E10" t="str">
            <v>H08</v>
          </cell>
          <cell r="G10" t="str">
            <v>148</v>
          </cell>
        </row>
        <row r="11">
          <cell r="A11">
            <v>10</v>
          </cell>
          <cell r="B11" t="str">
            <v>Erwin Kanters</v>
          </cell>
          <cell r="E11" t="str">
            <v>H09</v>
          </cell>
          <cell r="G11" t="str">
            <v>682</v>
          </cell>
        </row>
        <row r="12">
          <cell r="A12">
            <v>11</v>
          </cell>
          <cell r="B12" t="str">
            <v>Feather Mills</v>
          </cell>
          <cell r="E12" t="str">
            <v>H10</v>
          </cell>
          <cell r="G12" t="str">
            <v>679</v>
          </cell>
        </row>
        <row r="13">
          <cell r="A13">
            <v>12</v>
          </cell>
          <cell r="B13" t="str">
            <v>Fred Rouke</v>
          </cell>
          <cell r="E13" t="str">
            <v>H11</v>
          </cell>
          <cell r="G13" t="str">
            <v>681</v>
          </cell>
        </row>
        <row r="14">
          <cell r="A14">
            <v>13</v>
          </cell>
          <cell r="B14" t="str">
            <v>Fred Park</v>
          </cell>
          <cell r="E14" t="str">
            <v>H12</v>
          </cell>
          <cell r="G14" t="str">
            <v>183</v>
          </cell>
        </row>
        <row r="15">
          <cell r="A15">
            <v>14</v>
          </cell>
          <cell r="B15" t="str">
            <v>Giles Brinsley</v>
          </cell>
          <cell r="E15" t="str">
            <v>H13</v>
          </cell>
          <cell r="G15" t="str">
            <v>658</v>
          </cell>
        </row>
        <row r="16">
          <cell r="A16">
            <v>15</v>
          </cell>
          <cell r="B16" t="str">
            <v>Griet</v>
          </cell>
          <cell r="E16" t="str">
            <v>H14</v>
          </cell>
          <cell r="G16" t="str">
            <v>673</v>
          </cell>
        </row>
        <row r="17">
          <cell r="A17">
            <v>16</v>
          </cell>
          <cell r="B17" t="str">
            <v>Ian Duncan</v>
          </cell>
          <cell r="E17" t="str">
            <v>H15</v>
          </cell>
          <cell r="G17" t="str">
            <v>042</v>
          </cell>
        </row>
        <row r="18">
          <cell r="A18">
            <v>17</v>
          </cell>
          <cell r="B18" t="str">
            <v>Irene Gomez Perez</v>
          </cell>
          <cell r="E18" t="str">
            <v>H16</v>
          </cell>
          <cell r="G18" t="str">
            <v>111</v>
          </cell>
        </row>
        <row r="19">
          <cell r="A19">
            <v>18</v>
          </cell>
          <cell r="B19" t="str">
            <v>James Owens</v>
          </cell>
          <cell r="E19" t="str">
            <v>H17</v>
          </cell>
          <cell r="G19" t="str">
            <v>111</v>
          </cell>
        </row>
        <row r="20">
          <cell r="A20">
            <v>19</v>
          </cell>
          <cell r="B20" t="str">
            <v>Jamie Stewart</v>
          </cell>
          <cell r="E20" t="str">
            <v>H18</v>
          </cell>
          <cell r="G20" t="str">
            <v>111</v>
          </cell>
        </row>
        <row r="21">
          <cell r="A21">
            <v>20</v>
          </cell>
          <cell r="B21" t="str">
            <v>Jan Willem Brinkhorst</v>
          </cell>
          <cell r="E21" t="str">
            <v>H19</v>
          </cell>
          <cell r="G21" t="str">
            <v>111</v>
          </cell>
        </row>
        <row r="22">
          <cell r="A22">
            <v>21</v>
          </cell>
          <cell r="B22" t="str">
            <v>Jitske van As</v>
          </cell>
          <cell r="E22" t="str">
            <v>H20</v>
          </cell>
          <cell r="G22" t="str">
            <v>111</v>
          </cell>
        </row>
        <row r="23">
          <cell r="A23">
            <v>22</v>
          </cell>
          <cell r="B23" t="str">
            <v>Joe Bildstein</v>
          </cell>
          <cell r="E23" t="str">
            <v>H21</v>
          </cell>
          <cell r="G23" t="str">
            <v>111</v>
          </cell>
        </row>
        <row r="24">
          <cell r="A24">
            <v>23</v>
          </cell>
          <cell r="B24" t="str">
            <v>Johannes Boersma</v>
          </cell>
          <cell r="E24" t="str">
            <v>H22</v>
          </cell>
          <cell r="G24" t="str">
            <v>111</v>
          </cell>
        </row>
        <row r="25">
          <cell r="A25">
            <v>24</v>
          </cell>
          <cell r="B25" t="str">
            <v>Jonathan Harwood</v>
          </cell>
          <cell r="E25" t="str">
            <v>H23</v>
          </cell>
          <cell r="G25" t="str">
            <v>111</v>
          </cell>
        </row>
        <row r="26">
          <cell r="A26">
            <v>25</v>
          </cell>
          <cell r="B26" t="str">
            <v>Jorrit Scholten</v>
          </cell>
          <cell r="E26" t="str">
            <v>H24</v>
          </cell>
          <cell r="G26" t="str">
            <v>111</v>
          </cell>
        </row>
        <row r="27">
          <cell r="A27">
            <v>26</v>
          </cell>
          <cell r="B27" t="str">
            <v>Jos Vissers</v>
          </cell>
          <cell r="E27" t="str">
            <v>H25</v>
          </cell>
          <cell r="G27" t="str">
            <v>111</v>
          </cell>
        </row>
        <row r="28">
          <cell r="A28">
            <v>27</v>
          </cell>
          <cell r="B28" t="str">
            <v>Jules Brinsley</v>
          </cell>
          <cell r="E28" t="str">
            <v>H26</v>
          </cell>
          <cell r="G28" t="str">
            <v>111</v>
          </cell>
        </row>
        <row r="29">
          <cell r="A29">
            <v>28</v>
          </cell>
          <cell r="B29" t="str">
            <v>Julia</v>
          </cell>
          <cell r="E29" t="str">
            <v>H27</v>
          </cell>
          <cell r="G29" t="str">
            <v>112</v>
          </cell>
        </row>
        <row r="30">
          <cell r="A30">
            <v>29</v>
          </cell>
          <cell r="B30" t="str">
            <v xml:space="preserve">Julia </v>
          </cell>
          <cell r="E30" t="str">
            <v>Sur</v>
          </cell>
          <cell r="G30" t="str">
            <v>680</v>
          </cell>
        </row>
        <row r="31">
          <cell r="A31">
            <v>30</v>
          </cell>
          <cell r="B31" t="str">
            <v>Julian Masters</v>
          </cell>
        </row>
        <row r="32">
          <cell r="A32">
            <v>31</v>
          </cell>
          <cell r="B32" t="str">
            <v>Kathie</v>
          </cell>
        </row>
        <row r="33">
          <cell r="A33">
            <v>32</v>
          </cell>
          <cell r="B33" t="str">
            <v>Kieran</v>
          </cell>
        </row>
        <row r="34">
          <cell r="A34">
            <v>33</v>
          </cell>
          <cell r="B34" t="str">
            <v>Klaus Mueller</v>
          </cell>
        </row>
        <row r="35">
          <cell r="A35">
            <v>34</v>
          </cell>
          <cell r="B35" t="str">
            <v>Maartje Koning</v>
          </cell>
        </row>
        <row r="36">
          <cell r="A36">
            <v>35</v>
          </cell>
          <cell r="B36" t="str">
            <v>Manuel Fritz</v>
          </cell>
        </row>
        <row r="37">
          <cell r="A37">
            <v>36</v>
          </cell>
          <cell r="B37" t="str">
            <v>Marcel Zeestraten</v>
          </cell>
        </row>
        <row r="38">
          <cell r="A38">
            <v>37</v>
          </cell>
          <cell r="B38" t="str">
            <v>Maria Padila</v>
          </cell>
        </row>
        <row r="39">
          <cell r="A39">
            <v>38</v>
          </cell>
          <cell r="B39" t="str">
            <v>Marianne Vissinga</v>
          </cell>
        </row>
        <row r="40">
          <cell r="A40">
            <v>39</v>
          </cell>
          <cell r="B40" t="str">
            <v>Marije</v>
          </cell>
        </row>
        <row r="41">
          <cell r="A41">
            <v>40</v>
          </cell>
          <cell r="B41" t="str">
            <v>Marike</v>
          </cell>
        </row>
        <row r="42">
          <cell r="A42">
            <v>41</v>
          </cell>
          <cell r="B42" t="str">
            <v>Mathew Copenhaver</v>
          </cell>
        </row>
        <row r="43">
          <cell r="A43">
            <v>42</v>
          </cell>
          <cell r="B43" t="str">
            <v>Matthijs Wagemans</v>
          </cell>
        </row>
        <row r="44">
          <cell r="A44">
            <v>43</v>
          </cell>
          <cell r="B44" t="str">
            <v>Michael Proot</v>
          </cell>
        </row>
        <row r="45">
          <cell r="A45">
            <v>44</v>
          </cell>
          <cell r="B45" t="str">
            <v>Nick Burch</v>
          </cell>
        </row>
        <row r="46">
          <cell r="A46">
            <v>45</v>
          </cell>
          <cell r="B46" t="str">
            <v>Paul Frost</v>
          </cell>
        </row>
        <row r="47">
          <cell r="A47">
            <v>46</v>
          </cell>
          <cell r="B47" t="str">
            <v>Peter Argument</v>
          </cell>
        </row>
        <row r="48">
          <cell r="A48">
            <v>47</v>
          </cell>
          <cell r="B48" t="str">
            <v>Ralph</v>
          </cell>
        </row>
        <row r="49">
          <cell r="A49">
            <v>48</v>
          </cell>
          <cell r="B49" t="str">
            <v>Robert Harwood</v>
          </cell>
        </row>
        <row r="50">
          <cell r="A50">
            <v>49</v>
          </cell>
          <cell r="B50" t="str">
            <v>Robyn Green</v>
          </cell>
        </row>
        <row r="51">
          <cell r="A51">
            <v>50</v>
          </cell>
          <cell r="B51" t="str">
            <v>Rodger Martin</v>
          </cell>
        </row>
        <row r="52">
          <cell r="A52">
            <v>51</v>
          </cell>
          <cell r="B52" t="str">
            <v>Ronald van As</v>
          </cell>
        </row>
        <row r="53">
          <cell r="A53">
            <v>52</v>
          </cell>
          <cell r="B53" t="str">
            <v>Ronald Wortel</v>
          </cell>
        </row>
        <row r="54">
          <cell r="A54">
            <v>53</v>
          </cell>
          <cell r="B54" t="str">
            <v>Rudolf Fleischer</v>
          </cell>
        </row>
        <row r="55">
          <cell r="A55">
            <v>54</v>
          </cell>
          <cell r="B55" t="str">
            <v>Sebastian Delgades</v>
          </cell>
        </row>
        <row r="56">
          <cell r="A56">
            <v>55</v>
          </cell>
          <cell r="B56" t="str">
            <v xml:space="preserve">Simon  </v>
          </cell>
        </row>
        <row r="57">
          <cell r="A57">
            <v>56</v>
          </cell>
          <cell r="B57" t="str">
            <v>Simon Brissenden</v>
          </cell>
        </row>
        <row r="58">
          <cell r="A58">
            <v>57</v>
          </cell>
          <cell r="B58" t="str">
            <v>Simon Imber</v>
          </cell>
        </row>
        <row r="59">
          <cell r="A59">
            <v>58</v>
          </cell>
          <cell r="B59" t="str">
            <v>Sjoerd Wijtsma</v>
          </cell>
        </row>
        <row r="60">
          <cell r="A60">
            <v>59</v>
          </cell>
          <cell r="B60" t="str">
            <v>Stijn Delauré</v>
          </cell>
        </row>
        <row r="61">
          <cell r="A61">
            <v>60</v>
          </cell>
          <cell r="B61" t="str">
            <v>Susanne Solberg</v>
          </cell>
        </row>
        <row r="62">
          <cell r="A62">
            <v>61</v>
          </cell>
          <cell r="B62" t="str">
            <v>Sven Scholten</v>
          </cell>
        </row>
        <row r="63">
          <cell r="A63">
            <v>62</v>
          </cell>
          <cell r="B63" t="str">
            <v>Tom Moffat</v>
          </cell>
        </row>
        <row r="64">
          <cell r="A64">
            <v>63</v>
          </cell>
          <cell r="B64" t="str">
            <v>Tom Wittingham</v>
          </cell>
        </row>
        <row r="65">
          <cell r="A65">
            <v>64</v>
          </cell>
          <cell r="B65" t="str">
            <v>Tony Males</v>
          </cell>
        </row>
        <row r="66">
          <cell r="A66">
            <v>65</v>
          </cell>
          <cell r="B66" t="str">
            <v>Victoria Grainger</v>
          </cell>
        </row>
        <row r="67">
          <cell r="A67">
            <v>66</v>
          </cell>
          <cell r="B67" t="str">
            <v>Helm 1</v>
          </cell>
        </row>
        <row r="68">
          <cell r="A68">
            <v>67</v>
          </cell>
          <cell r="B68" t="str">
            <v>Helm 2</v>
          </cell>
        </row>
        <row r="69">
          <cell r="A69">
            <v>68</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Names"/>
      <sheetName val="Results"/>
    </sheetNames>
    <sheetDataSet>
      <sheetData sheetId="0">
        <row r="2">
          <cell r="A2">
            <v>1</v>
          </cell>
          <cell r="B2" t="str">
            <v>Abdul Rahim Turkistani</v>
          </cell>
          <cell r="E2" t="str">
            <v>DD</v>
          </cell>
          <cell r="G2" t="str">
            <v>259</v>
          </cell>
        </row>
        <row r="3">
          <cell r="A3">
            <v>2</v>
          </cell>
          <cell r="B3" t="str">
            <v>Arjan Vos</v>
          </cell>
          <cell r="E3" t="str">
            <v>H01</v>
          </cell>
          <cell r="G3" t="str">
            <v>111</v>
          </cell>
        </row>
        <row r="4">
          <cell r="A4">
            <v>3</v>
          </cell>
          <cell r="B4" t="str">
            <v>Bilal Osman</v>
          </cell>
          <cell r="E4" t="str">
            <v>H02</v>
          </cell>
          <cell r="G4" t="str">
            <v>111</v>
          </cell>
        </row>
        <row r="5">
          <cell r="A5">
            <v>4</v>
          </cell>
          <cell r="B5" t="str">
            <v>Bojana Pavlovic</v>
          </cell>
          <cell r="E5" t="str">
            <v>H03</v>
          </cell>
          <cell r="G5" t="str">
            <v>111</v>
          </cell>
        </row>
        <row r="6">
          <cell r="A6">
            <v>5</v>
          </cell>
          <cell r="B6" t="str">
            <v>Cees Hindrix</v>
          </cell>
          <cell r="E6" t="str">
            <v>H04</v>
          </cell>
          <cell r="G6" t="str">
            <v>111</v>
          </cell>
        </row>
        <row r="7">
          <cell r="A7">
            <v>6</v>
          </cell>
          <cell r="B7" t="str">
            <v>Christophe Doublet</v>
          </cell>
          <cell r="E7" t="str">
            <v>H05</v>
          </cell>
          <cell r="G7" t="str">
            <v>108</v>
          </cell>
        </row>
        <row r="8">
          <cell r="A8">
            <v>7</v>
          </cell>
          <cell r="B8" t="str">
            <v>Darren daSilva</v>
          </cell>
          <cell r="E8" t="str">
            <v>H06</v>
          </cell>
          <cell r="G8" t="str">
            <v>451</v>
          </cell>
        </row>
        <row r="9">
          <cell r="A9">
            <v>8</v>
          </cell>
          <cell r="B9" t="str">
            <v>David Alsop</v>
          </cell>
          <cell r="E9" t="str">
            <v>H07</v>
          </cell>
          <cell r="G9" t="str">
            <v>142</v>
          </cell>
        </row>
        <row r="10">
          <cell r="A10">
            <v>9</v>
          </cell>
          <cell r="B10" t="str">
            <v>David Boeyinga</v>
          </cell>
          <cell r="E10" t="str">
            <v>H08</v>
          </cell>
          <cell r="G10" t="str">
            <v>148</v>
          </cell>
        </row>
        <row r="11">
          <cell r="A11">
            <v>10</v>
          </cell>
          <cell r="B11" t="str">
            <v>Erwin Kanters</v>
          </cell>
          <cell r="E11" t="str">
            <v>H09</v>
          </cell>
          <cell r="G11" t="str">
            <v>682</v>
          </cell>
        </row>
        <row r="12">
          <cell r="A12">
            <v>11</v>
          </cell>
          <cell r="B12" t="str">
            <v>Feather Mills</v>
          </cell>
          <cell r="E12" t="str">
            <v>H10</v>
          </cell>
          <cell r="G12" t="str">
            <v>679</v>
          </cell>
        </row>
        <row r="13">
          <cell r="A13">
            <v>12</v>
          </cell>
          <cell r="B13" t="str">
            <v>Gabriel Carrasquel</v>
          </cell>
          <cell r="E13" t="str">
            <v>H11</v>
          </cell>
          <cell r="G13" t="str">
            <v>681</v>
          </cell>
        </row>
        <row r="14">
          <cell r="A14">
            <v>13</v>
          </cell>
          <cell r="B14" t="str">
            <v>Gary Lanier</v>
          </cell>
          <cell r="E14" t="str">
            <v>H12</v>
          </cell>
          <cell r="G14" t="str">
            <v>183</v>
          </cell>
        </row>
        <row r="15">
          <cell r="A15">
            <v>14</v>
          </cell>
          <cell r="B15" t="str">
            <v>Giles Brinsley</v>
          </cell>
          <cell r="E15" t="str">
            <v>H13</v>
          </cell>
          <cell r="G15" t="str">
            <v>658</v>
          </cell>
        </row>
        <row r="16">
          <cell r="A16">
            <v>15</v>
          </cell>
          <cell r="B16" t="str">
            <v>Griet</v>
          </cell>
          <cell r="E16" t="str">
            <v>H14</v>
          </cell>
          <cell r="G16" t="str">
            <v>673</v>
          </cell>
        </row>
        <row r="17">
          <cell r="A17">
            <v>16</v>
          </cell>
          <cell r="B17" t="str">
            <v>Ian Duncan</v>
          </cell>
          <cell r="E17" t="str">
            <v>H15</v>
          </cell>
          <cell r="G17" t="str">
            <v>042</v>
          </cell>
        </row>
        <row r="18">
          <cell r="A18">
            <v>17</v>
          </cell>
          <cell r="B18" t="str">
            <v>Irene Gomez Perez</v>
          </cell>
          <cell r="E18" t="str">
            <v>Sur</v>
          </cell>
          <cell r="G18" t="str">
            <v>680</v>
          </cell>
        </row>
        <row r="19">
          <cell r="A19">
            <v>18</v>
          </cell>
          <cell r="B19" t="str">
            <v>James</v>
          </cell>
        </row>
        <row r="20">
          <cell r="A20">
            <v>19</v>
          </cell>
          <cell r="B20" t="str">
            <v>Jamie Stewart</v>
          </cell>
        </row>
        <row r="21">
          <cell r="A21">
            <v>20</v>
          </cell>
          <cell r="B21" t="str">
            <v>Jan Willem Brinkhorst</v>
          </cell>
        </row>
        <row r="22">
          <cell r="A22">
            <v>21</v>
          </cell>
          <cell r="B22" t="str">
            <v>Jitske van As</v>
          </cell>
        </row>
        <row r="23">
          <cell r="A23">
            <v>22</v>
          </cell>
          <cell r="B23" t="str">
            <v>Joe Bildstein</v>
          </cell>
        </row>
        <row r="24">
          <cell r="A24">
            <v>23</v>
          </cell>
          <cell r="B24" t="str">
            <v>Johannes Boersma</v>
          </cell>
        </row>
        <row r="25">
          <cell r="A25">
            <v>24</v>
          </cell>
          <cell r="B25" t="str">
            <v>Jonathan Harwood</v>
          </cell>
        </row>
        <row r="26">
          <cell r="A26">
            <v>25</v>
          </cell>
          <cell r="B26" t="str">
            <v>Jorrit Scholten</v>
          </cell>
        </row>
        <row r="27">
          <cell r="A27">
            <v>26</v>
          </cell>
          <cell r="B27" t="str">
            <v>Jos Vissers</v>
          </cell>
        </row>
        <row r="28">
          <cell r="A28">
            <v>27</v>
          </cell>
          <cell r="B28" t="str">
            <v>Jules Brinsley</v>
          </cell>
        </row>
        <row r="29">
          <cell r="A29">
            <v>28</v>
          </cell>
          <cell r="B29" t="str">
            <v>Julia</v>
          </cell>
        </row>
        <row r="30">
          <cell r="A30">
            <v>29</v>
          </cell>
          <cell r="B30" t="str">
            <v xml:space="preserve">Julia </v>
          </cell>
        </row>
        <row r="31">
          <cell r="A31">
            <v>30</v>
          </cell>
          <cell r="B31" t="str">
            <v>Julian Masters</v>
          </cell>
        </row>
        <row r="32">
          <cell r="A32">
            <v>31</v>
          </cell>
          <cell r="B32" t="str">
            <v>Kathie</v>
          </cell>
        </row>
        <row r="33">
          <cell r="A33">
            <v>32</v>
          </cell>
          <cell r="B33" t="str">
            <v>Kieran</v>
          </cell>
        </row>
        <row r="34">
          <cell r="A34">
            <v>33</v>
          </cell>
          <cell r="B34" t="str">
            <v>Klaus Mueller</v>
          </cell>
        </row>
        <row r="35">
          <cell r="A35">
            <v>34</v>
          </cell>
          <cell r="B35" t="str">
            <v>Maartje Koning</v>
          </cell>
        </row>
        <row r="36">
          <cell r="A36">
            <v>35</v>
          </cell>
          <cell r="B36" t="str">
            <v>Manuel Fritz</v>
          </cell>
        </row>
        <row r="37">
          <cell r="A37">
            <v>36</v>
          </cell>
          <cell r="B37" t="str">
            <v>Marcel Zeestraten</v>
          </cell>
        </row>
        <row r="38">
          <cell r="A38">
            <v>37</v>
          </cell>
          <cell r="B38" t="str">
            <v xml:space="preserve">Maria </v>
          </cell>
        </row>
        <row r="39">
          <cell r="A39">
            <v>38</v>
          </cell>
          <cell r="B39" t="str">
            <v>Marianne Vissinga</v>
          </cell>
        </row>
        <row r="40">
          <cell r="A40">
            <v>39</v>
          </cell>
          <cell r="B40" t="str">
            <v>Marije</v>
          </cell>
        </row>
        <row r="41">
          <cell r="A41">
            <v>40</v>
          </cell>
          <cell r="B41" t="str">
            <v>Marike</v>
          </cell>
        </row>
        <row r="42">
          <cell r="A42">
            <v>41</v>
          </cell>
          <cell r="B42" t="str">
            <v>Mathew Copenhaver</v>
          </cell>
        </row>
        <row r="43">
          <cell r="A43">
            <v>42</v>
          </cell>
          <cell r="B43" t="str">
            <v>Matthijs Wagemans</v>
          </cell>
        </row>
        <row r="44">
          <cell r="A44">
            <v>43</v>
          </cell>
          <cell r="B44" t="str">
            <v>Michael Proot</v>
          </cell>
        </row>
        <row r="45">
          <cell r="A45">
            <v>44</v>
          </cell>
          <cell r="B45" t="str">
            <v>Nicholas</v>
          </cell>
        </row>
        <row r="46">
          <cell r="A46">
            <v>45</v>
          </cell>
          <cell r="B46" t="str">
            <v>Paul Frost</v>
          </cell>
        </row>
        <row r="47">
          <cell r="A47">
            <v>46</v>
          </cell>
          <cell r="B47" t="str">
            <v>Peter Argument</v>
          </cell>
        </row>
        <row r="48">
          <cell r="A48">
            <v>47</v>
          </cell>
          <cell r="B48" t="str">
            <v>Ralph</v>
          </cell>
        </row>
        <row r="49">
          <cell r="A49">
            <v>48</v>
          </cell>
          <cell r="B49" t="str">
            <v>Robert Harwood</v>
          </cell>
        </row>
        <row r="50">
          <cell r="A50">
            <v>49</v>
          </cell>
          <cell r="B50" t="str">
            <v>Robyn Green</v>
          </cell>
        </row>
        <row r="51">
          <cell r="A51">
            <v>50</v>
          </cell>
          <cell r="B51" t="str">
            <v>Rodger Martin</v>
          </cell>
        </row>
        <row r="52">
          <cell r="A52">
            <v>51</v>
          </cell>
          <cell r="B52" t="str">
            <v>Ronald van As</v>
          </cell>
        </row>
        <row r="53">
          <cell r="A53">
            <v>52</v>
          </cell>
          <cell r="B53" t="str">
            <v>Ronald Wortel</v>
          </cell>
        </row>
        <row r="54">
          <cell r="A54">
            <v>53</v>
          </cell>
          <cell r="B54" t="str">
            <v>Rudolf Fleischer</v>
          </cell>
        </row>
        <row r="55">
          <cell r="A55">
            <v>54</v>
          </cell>
          <cell r="B55" t="str">
            <v>Sebastian Delgades</v>
          </cell>
        </row>
        <row r="56">
          <cell r="A56">
            <v>55</v>
          </cell>
          <cell r="B56" t="str">
            <v xml:space="preserve">Simon  </v>
          </cell>
        </row>
        <row r="57">
          <cell r="A57">
            <v>56</v>
          </cell>
          <cell r="B57" t="str">
            <v>Simon Brissenden</v>
          </cell>
        </row>
        <row r="58">
          <cell r="A58">
            <v>57</v>
          </cell>
          <cell r="B58" t="str">
            <v>Simon Imber</v>
          </cell>
        </row>
        <row r="59">
          <cell r="A59">
            <v>58</v>
          </cell>
          <cell r="B59" t="str">
            <v>Sjoerd Wijtsma</v>
          </cell>
        </row>
        <row r="60">
          <cell r="A60">
            <v>59</v>
          </cell>
          <cell r="B60" t="str">
            <v>Stijn Delauré</v>
          </cell>
        </row>
        <row r="61">
          <cell r="A61">
            <v>60</v>
          </cell>
          <cell r="B61" t="str">
            <v>Susanne Solberg</v>
          </cell>
        </row>
        <row r="62">
          <cell r="A62">
            <v>61</v>
          </cell>
          <cell r="B62" t="str">
            <v>Sven</v>
          </cell>
        </row>
        <row r="63">
          <cell r="A63">
            <v>62</v>
          </cell>
          <cell r="B63" t="str">
            <v>Tom Moffat</v>
          </cell>
        </row>
        <row r="64">
          <cell r="A64">
            <v>63</v>
          </cell>
          <cell r="B64" t="str">
            <v>Tom Wittingham</v>
          </cell>
        </row>
        <row r="65">
          <cell r="A65">
            <v>64</v>
          </cell>
          <cell r="B65" t="str">
            <v>Tony Males</v>
          </cell>
        </row>
        <row r="66">
          <cell r="A66">
            <v>65</v>
          </cell>
          <cell r="B66" t="str">
            <v>Victoria Grainger</v>
          </cell>
        </row>
        <row r="67">
          <cell r="A67">
            <v>66</v>
          </cell>
          <cell r="B67" t="str">
            <v>Guyonne Querner</v>
          </cell>
        </row>
        <row r="68">
          <cell r="A68">
            <v>67</v>
          </cell>
          <cell r="B68" t="str">
            <v>??</v>
          </cell>
        </row>
        <row r="69">
          <cell r="A69">
            <v>68</v>
          </cell>
          <cell r="B69" t="str">
            <v>Visitor 3</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ug 06 Helms"/>
      <sheetName val="Summary"/>
      <sheetName val="Results Overall"/>
      <sheetName val="Ranking"/>
      <sheetName val="Boat Allocation"/>
      <sheetName val="Signin"/>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34"/>
  <sheetViews>
    <sheetView tabSelected="1" view="pageBreakPreview" topLeftCell="A4" zoomScale="80" zoomScaleNormal="80" zoomScaleSheetLayoutView="80" zoomScalePageLayoutView="80" workbookViewId="0">
      <selection activeCell="K11" sqref="K11"/>
    </sheetView>
  </sheetViews>
  <sheetFormatPr baseColWidth="10" defaultColWidth="8.83203125" defaultRowHeight="12" x14ac:dyDescent="0"/>
  <cols>
    <col min="1" max="1" width="43.5" customWidth="1"/>
    <col min="2" max="11" width="15.5" customWidth="1"/>
    <col min="13" max="13" width="13.83203125" customWidth="1"/>
  </cols>
  <sheetData>
    <row r="1" spans="1:23" ht="18.75" customHeight="1">
      <c r="A1" s="173"/>
      <c r="B1" s="603" t="s">
        <v>174</v>
      </c>
      <c r="C1" s="603"/>
      <c r="D1" s="603"/>
      <c r="E1" s="603"/>
      <c r="F1" s="603"/>
      <c r="G1" s="603"/>
      <c r="H1" s="603"/>
      <c r="I1" s="603"/>
      <c r="J1" s="603"/>
      <c r="K1" s="603"/>
      <c r="L1" s="603"/>
      <c r="M1" s="604"/>
      <c r="N1" s="54"/>
      <c r="O1" s="54"/>
      <c r="P1" s="54"/>
    </row>
    <row r="2" spans="1:23" ht="12.75" customHeight="1">
      <c r="A2" s="174"/>
      <c r="B2" s="605"/>
      <c r="C2" s="605"/>
      <c r="D2" s="605"/>
      <c r="E2" s="605"/>
      <c r="F2" s="605"/>
      <c r="G2" s="605"/>
      <c r="H2" s="605"/>
      <c r="I2" s="605"/>
      <c r="J2" s="605"/>
      <c r="K2" s="605"/>
      <c r="L2" s="605"/>
      <c r="M2" s="606"/>
    </row>
    <row r="3" spans="1:23" ht="15">
      <c r="A3" s="175"/>
      <c r="B3" s="605"/>
      <c r="C3" s="605"/>
      <c r="D3" s="605"/>
      <c r="E3" s="605"/>
      <c r="F3" s="605"/>
      <c r="G3" s="605"/>
      <c r="H3" s="605"/>
      <c r="I3" s="605"/>
      <c r="J3" s="605"/>
      <c r="K3" s="605"/>
      <c r="L3" s="605"/>
      <c r="M3" s="606"/>
    </row>
    <row r="4" spans="1:23" ht="34.5" customHeight="1" thickBot="1">
      <c r="A4" s="176"/>
      <c r="B4" s="607"/>
      <c r="C4" s="607"/>
      <c r="D4" s="607"/>
      <c r="E4" s="607"/>
      <c r="F4" s="607"/>
      <c r="G4" s="607"/>
      <c r="H4" s="607"/>
      <c r="I4" s="607"/>
      <c r="J4" s="607"/>
      <c r="K4" s="607"/>
      <c r="L4" s="607"/>
      <c r="M4" s="608"/>
    </row>
    <row r="5" spans="1:23" ht="34">
      <c r="A5" s="170" t="s">
        <v>4</v>
      </c>
      <c r="B5" s="167">
        <v>41187</v>
      </c>
      <c r="C5" s="47">
        <v>41222</v>
      </c>
      <c r="D5" s="47">
        <v>41250</v>
      </c>
      <c r="E5" s="47">
        <v>41292</v>
      </c>
      <c r="F5" s="47">
        <v>41313</v>
      </c>
      <c r="G5" s="47">
        <v>41341</v>
      </c>
      <c r="H5" s="47">
        <v>41383</v>
      </c>
      <c r="I5" s="47">
        <v>41397</v>
      </c>
      <c r="J5" s="47">
        <v>41432</v>
      </c>
      <c r="K5" s="48">
        <v>41446</v>
      </c>
      <c r="L5" s="147" t="s">
        <v>54</v>
      </c>
      <c r="M5" s="145" t="s">
        <v>173</v>
      </c>
    </row>
    <row r="6" spans="1:23" ht="17">
      <c r="A6" s="171" t="s">
        <v>25</v>
      </c>
      <c r="B6" s="168">
        <v>1</v>
      </c>
      <c r="C6" s="150">
        <v>2</v>
      </c>
      <c r="D6" s="150">
        <v>3</v>
      </c>
      <c r="E6" s="150">
        <v>4</v>
      </c>
      <c r="F6" s="150">
        <v>5</v>
      </c>
      <c r="G6" s="150">
        <v>6</v>
      </c>
      <c r="H6" s="150">
        <v>7</v>
      </c>
      <c r="I6" s="150">
        <v>8</v>
      </c>
      <c r="J6" s="150">
        <v>9</v>
      </c>
      <c r="K6" s="151">
        <v>10</v>
      </c>
      <c r="L6" s="148"/>
      <c r="M6" s="116"/>
    </row>
    <row r="7" spans="1:23" ht="18" thickBot="1">
      <c r="A7" s="172" t="s">
        <v>13</v>
      </c>
      <c r="B7" s="169" t="s">
        <v>69</v>
      </c>
      <c r="C7" s="157" t="s">
        <v>70</v>
      </c>
      <c r="D7" s="158" t="s">
        <v>90</v>
      </c>
      <c r="E7" s="159" t="s">
        <v>91</v>
      </c>
      <c r="F7" s="160" t="s">
        <v>83</v>
      </c>
      <c r="G7" s="161" t="s">
        <v>71</v>
      </c>
      <c r="H7" s="162" t="s">
        <v>85</v>
      </c>
      <c r="I7" s="163" t="s">
        <v>30</v>
      </c>
      <c r="J7" s="164" t="s">
        <v>84</v>
      </c>
      <c r="K7" s="165" t="s">
        <v>92</v>
      </c>
      <c r="L7" s="166"/>
      <c r="M7" s="146"/>
      <c r="W7" s="15"/>
    </row>
    <row r="8" spans="1:23" ht="17">
      <c r="A8" s="403" t="s">
        <v>90</v>
      </c>
      <c r="B8" s="156">
        <v>2</v>
      </c>
      <c r="C8" s="83">
        <f>'Results Nov 2012'!Q7</f>
        <v>3</v>
      </c>
      <c r="D8" s="83">
        <v>1</v>
      </c>
      <c r="E8" s="83">
        <f>'Results Jan 2013'!P6</f>
        <v>1</v>
      </c>
      <c r="F8" s="83">
        <v>2</v>
      </c>
      <c r="G8" s="83">
        <v>6</v>
      </c>
      <c r="H8" s="83" t="s">
        <v>291</v>
      </c>
      <c r="I8" s="83"/>
      <c r="J8" s="83"/>
      <c r="K8" s="155"/>
      <c r="L8" s="156">
        <f t="shared" ref="L8:L19" si="0">SUM(B8:K8)</f>
        <v>15</v>
      </c>
      <c r="M8" s="267">
        <f t="shared" ref="M8:M19" si="1">RANK(L8,L$8:L$20,1)</f>
        <v>2</v>
      </c>
    </row>
    <row r="9" spans="1:23" ht="17">
      <c r="A9" s="404" t="s">
        <v>103</v>
      </c>
      <c r="B9" s="149">
        <v>1</v>
      </c>
      <c r="C9" s="83">
        <f>'Results Nov 2012'!Q17</f>
        <v>1</v>
      </c>
      <c r="D9" s="59">
        <v>2</v>
      </c>
      <c r="E9" s="59">
        <f>'Results Jan 2013'!P16</f>
        <v>4</v>
      </c>
      <c r="F9" s="59">
        <v>1</v>
      </c>
      <c r="G9" s="59">
        <v>1</v>
      </c>
      <c r="H9" s="83" t="s">
        <v>291</v>
      </c>
      <c r="I9" s="59"/>
      <c r="J9" s="59"/>
      <c r="K9" s="152"/>
      <c r="L9" s="149">
        <f t="shared" si="0"/>
        <v>10</v>
      </c>
      <c r="M9" s="267">
        <f t="shared" si="1"/>
        <v>1</v>
      </c>
    </row>
    <row r="10" spans="1:23" ht="17">
      <c r="A10" s="401" t="s">
        <v>69</v>
      </c>
      <c r="B10" s="149">
        <v>3</v>
      </c>
      <c r="C10" s="83">
        <f>'Results Nov 2012'!Q4</f>
        <v>2</v>
      </c>
      <c r="D10" s="59">
        <v>3</v>
      </c>
      <c r="E10" s="59">
        <f>'Results Jan 2013'!P3</f>
        <v>2</v>
      </c>
      <c r="F10" s="59">
        <v>6</v>
      </c>
      <c r="G10" s="59">
        <v>2</v>
      </c>
      <c r="H10" s="83" t="s">
        <v>291</v>
      </c>
      <c r="I10" s="59"/>
      <c r="J10" s="59"/>
      <c r="K10" s="152"/>
      <c r="L10" s="149">
        <f t="shared" si="0"/>
        <v>18</v>
      </c>
      <c r="M10" s="267">
        <f t="shared" si="1"/>
        <v>3</v>
      </c>
    </row>
    <row r="11" spans="1:23" ht="17">
      <c r="A11" s="107" t="s">
        <v>91</v>
      </c>
      <c r="B11" s="149">
        <v>6</v>
      </c>
      <c r="C11" s="83">
        <f>'Results Nov 2012'!Q8</f>
        <v>5</v>
      </c>
      <c r="D11" s="59">
        <v>9</v>
      </c>
      <c r="E11" s="59">
        <f>'Results Jan 2013'!P7</f>
        <v>3</v>
      </c>
      <c r="F11" s="59">
        <v>8</v>
      </c>
      <c r="G11" s="59">
        <v>7</v>
      </c>
      <c r="H11" s="83" t="s">
        <v>291</v>
      </c>
      <c r="I11" s="59"/>
      <c r="J11" s="59"/>
      <c r="K11" s="152"/>
      <c r="L11" s="149">
        <f t="shared" si="0"/>
        <v>38</v>
      </c>
      <c r="M11" s="267">
        <f t="shared" si="1"/>
        <v>6</v>
      </c>
    </row>
    <row r="12" spans="1:23" ht="17">
      <c r="A12" s="109" t="s">
        <v>83</v>
      </c>
      <c r="B12" s="149">
        <v>4</v>
      </c>
      <c r="C12" s="83">
        <f>'Results Nov 2012'!Q10</f>
        <v>4</v>
      </c>
      <c r="D12" s="59">
        <v>4</v>
      </c>
      <c r="E12" s="59">
        <f>'Results Jan 2013'!P9</f>
        <v>9</v>
      </c>
      <c r="F12" s="59">
        <v>5</v>
      </c>
      <c r="G12" s="59">
        <v>8</v>
      </c>
      <c r="H12" s="83" t="s">
        <v>291</v>
      </c>
      <c r="I12" s="59"/>
      <c r="J12" s="59"/>
      <c r="K12" s="152"/>
      <c r="L12" s="149">
        <f t="shared" si="0"/>
        <v>34</v>
      </c>
      <c r="M12" s="267">
        <f t="shared" si="1"/>
        <v>4</v>
      </c>
    </row>
    <row r="13" spans="1:23" ht="17">
      <c r="A13" s="104" t="s">
        <v>70</v>
      </c>
      <c r="B13" s="149">
        <v>8</v>
      </c>
      <c r="C13" s="83">
        <f>'Results Nov 2012'!Q5</f>
        <v>6</v>
      </c>
      <c r="D13" s="59">
        <v>6</v>
      </c>
      <c r="E13" s="59">
        <f>'Results Jan 2013'!P4</f>
        <v>6</v>
      </c>
      <c r="F13" s="59">
        <v>3</v>
      </c>
      <c r="G13" s="59">
        <v>5</v>
      </c>
      <c r="H13" s="83" t="s">
        <v>291</v>
      </c>
      <c r="I13" s="59"/>
      <c r="J13" s="59"/>
      <c r="K13" s="152"/>
      <c r="L13" s="149">
        <f t="shared" si="0"/>
        <v>34</v>
      </c>
      <c r="M13" s="267">
        <f t="shared" si="1"/>
        <v>4</v>
      </c>
    </row>
    <row r="14" spans="1:23" ht="17">
      <c r="A14" s="111" t="s">
        <v>71</v>
      </c>
      <c r="B14" s="149">
        <v>12</v>
      </c>
      <c r="C14" s="83">
        <f>'Results Nov 2012'!Q12</f>
        <v>8</v>
      </c>
      <c r="D14" s="59">
        <v>5</v>
      </c>
      <c r="E14" s="59">
        <f>'Results Jan 2013'!P11</f>
        <v>5</v>
      </c>
      <c r="F14" s="59">
        <v>4</v>
      </c>
      <c r="G14" s="59">
        <v>4</v>
      </c>
      <c r="H14" s="83" t="s">
        <v>291</v>
      </c>
      <c r="I14" s="59"/>
      <c r="J14" s="59"/>
      <c r="K14" s="152"/>
      <c r="L14" s="149">
        <f t="shared" si="0"/>
        <v>38</v>
      </c>
      <c r="M14" s="267">
        <f t="shared" si="1"/>
        <v>6</v>
      </c>
    </row>
    <row r="15" spans="1:23" ht="17">
      <c r="A15" s="110" t="s">
        <v>84</v>
      </c>
      <c r="B15" s="149">
        <v>5</v>
      </c>
      <c r="C15" s="83">
        <f>'Results Nov 2012'!Q11</f>
        <v>7</v>
      </c>
      <c r="D15" s="59">
        <v>8</v>
      </c>
      <c r="E15" s="59">
        <f>'Results Jan 2013'!P10</f>
        <v>9</v>
      </c>
      <c r="F15" s="59">
        <v>9</v>
      </c>
      <c r="G15" s="59">
        <v>9</v>
      </c>
      <c r="H15" s="83" t="s">
        <v>291</v>
      </c>
      <c r="I15" s="59"/>
      <c r="J15" s="59"/>
      <c r="K15" s="152"/>
      <c r="L15" s="149">
        <f t="shared" si="0"/>
        <v>47</v>
      </c>
      <c r="M15" s="267">
        <f t="shared" si="1"/>
        <v>9</v>
      </c>
    </row>
    <row r="16" spans="1:23" ht="17">
      <c r="A16" s="105" t="s">
        <v>30</v>
      </c>
      <c r="B16" s="149">
        <v>11</v>
      </c>
      <c r="C16" s="83">
        <f>'Results Nov 2012'!Q6</f>
        <v>9</v>
      </c>
      <c r="D16" s="59">
        <v>7</v>
      </c>
      <c r="E16" s="59">
        <f>'Results Jan 2013'!P5</f>
        <v>7</v>
      </c>
      <c r="F16" s="59">
        <v>10</v>
      </c>
      <c r="G16" s="59">
        <v>9</v>
      </c>
      <c r="H16" s="83" t="s">
        <v>291</v>
      </c>
      <c r="I16" s="59"/>
      <c r="J16" s="59"/>
      <c r="K16" s="152"/>
      <c r="L16" s="149">
        <f t="shared" si="0"/>
        <v>53</v>
      </c>
      <c r="M16" s="267">
        <f t="shared" si="1"/>
        <v>11</v>
      </c>
    </row>
    <row r="17" spans="1:13" ht="17">
      <c r="A17" s="108" t="s">
        <v>92</v>
      </c>
      <c r="B17" s="149">
        <v>9</v>
      </c>
      <c r="C17" s="83">
        <f>'Results Nov 2012'!Q9</f>
        <v>10</v>
      </c>
      <c r="D17" s="59">
        <v>10</v>
      </c>
      <c r="E17" s="59">
        <f>'Results Jan 2013'!P8</f>
        <v>7</v>
      </c>
      <c r="F17" s="59">
        <v>10</v>
      </c>
      <c r="G17" s="59">
        <v>9</v>
      </c>
      <c r="H17" s="83" t="s">
        <v>291</v>
      </c>
      <c r="I17" s="59"/>
      <c r="J17" s="59"/>
      <c r="K17" s="152"/>
      <c r="L17" s="149">
        <f t="shared" si="0"/>
        <v>55</v>
      </c>
      <c r="M17" s="267">
        <f t="shared" si="1"/>
        <v>12</v>
      </c>
    </row>
    <row r="18" spans="1:13" ht="18" customHeight="1">
      <c r="A18" s="112" t="s">
        <v>104</v>
      </c>
      <c r="B18" s="149">
        <v>7</v>
      </c>
      <c r="C18" s="83">
        <v>12</v>
      </c>
      <c r="D18" s="59">
        <v>10</v>
      </c>
      <c r="E18" s="59">
        <v>9</v>
      </c>
      <c r="F18" s="59">
        <v>7</v>
      </c>
      <c r="G18" s="59">
        <v>3</v>
      </c>
      <c r="H18" s="83" t="s">
        <v>291</v>
      </c>
      <c r="I18" s="59"/>
      <c r="J18" s="59"/>
      <c r="K18" s="152"/>
      <c r="L18" s="149">
        <f t="shared" si="0"/>
        <v>48</v>
      </c>
      <c r="M18" s="267">
        <f t="shared" si="1"/>
        <v>10</v>
      </c>
    </row>
    <row r="19" spans="1:13" ht="18" customHeight="1">
      <c r="A19" s="113" t="s">
        <v>95</v>
      </c>
      <c r="B19" s="149">
        <v>10</v>
      </c>
      <c r="C19" s="83">
        <v>12</v>
      </c>
      <c r="D19" s="59">
        <v>12</v>
      </c>
      <c r="E19" s="59">
        <v>9</v>
      </c>
      <c r="F19" s="59"/>
      <c r="G19" s="59"/>
      <c r="H19" s="83" t="s">
        <v>291</v>
      </c>
      <c r="I19" s="59"/>
      <c r="J19" s="59"/>
      <c r="K19" s="152"/>
      <c r="L19" s="149">
        <f t="shared" si="0"/>
        <v>43</v>
      </c>
      <c r="M19" s="268">
        <f t="shared" si="1"/>
        <v>8</v>
      </c>
    </row>
    <row r="20" spans="1:13" ht="18" thickBot="1">
      <c r="A20" s="402" t="s">
        <v>96</v>
      </c>
      <c r="B20" s="154"/>
      <c r="C20" s="60"/>
      <c r="D20" s="60"/>
      <c r="E20" s="60"/>
      <c r="F20" s="60"/>
      <c r="G20" s="60"/>
      <c r="H20" s="83" t="s">
        <v>291</v>
      </c>
      <c r="I20" s="60"/>
      <c r="J20" s="60"/>
      <c r="K20" s="153"/>
      <c r="L20" s="154"/>
      <c r="M20" s="267"/>
    </row>
    <row r="21" spans="1:13" ht="13" thickBot="1">
      <c r="A21" s="56"/>
      <c r="B21" s="56"/>
      <c r="C21" s="56"/>
      <c r="D21" s="56"/>
      <c r="E21" s="56"/>
      <c r="F21" s="56"/>
      <c r="G21" s="56"/>
      <c r="H21" s="56"/>
      <c r="I21" s="56"/>
      <c r="J21" s="56"/>
      <c r="K21" s="56"/>
    </row>
    <row r="22" spans="1:13" ht="12.75" customHeight="1">
      <c r="G22" s="609" t="s">
        <v>294</v>
      </c>
      <c r="H22" s="610"/>
    </row>
    <row r="23" spans="1:13" ht="43.5" customHeight="1">
      <c r="G23" s="611"/>
      <c r="H23" s="612"/>
    </row>
    <row r="24" spans="1:13" ht="17">
      <c r="G24" s="403" t="s">
        <v>90</v>
      </c>
      <c r="H24" s="155">
        <v>5</v>
      </c>
    </row>
    <row r="25" spans="1:13" ht="17">
      <c r="G25" s="404" t="s">
        <v>103</v>
      </c>
      <c r="H25" s="155">
        <v>7</v>
      </c>
    </row>
    <row r="26" spans="1:13" ht="17">
      <c r="G26" s="401" t="s">
        <v>69</v>
      </c>
      <c r="H26" s="155">
        <v>4</v>
      </c>
    </row>
    <row r="27" spans="1:13" ht="17">
      <c r="G27" s="107" t="s">
        <v>91</v>
      </c>
      <c r="H27" s="155">
        <v>7</v>
      </c>
    </row>
    <row r="28" spans="1:13" ht="17">
      <c r="G28" s="109" t="s">
        <v>83</v>
      </c>
      <c r="H28" s="155">
        <v>6</v>
      </c>
    </row>
    <row r="29" spans="1:13" ht="17">
      <c r="G29" s="104" t="s">
        <v>70</v>
      </c>
      <c r="H29" s="155">
        <v>3</v>
      </c>
    </row>
    <row r="30" spans="1:13" ht="17">
      <c r="G30" s="111" t="s">
        <v>71</v>
      </c>
      <c r="H30" s="155">
        <v>1</v>
      </c>
    </row>
    <row r="31" spans="1:13" ht="17">
      <c r="G31" s="110" t="s">
        <v>84</v>
      </c>
      <c r="H31" s="155">
        <v>7</v>
      </c>
    </row>
    <row r="32" spans="1:13" ht="17">
      <c r="G32" s="105" t="s">
        <v>30</v>
      </c>
      <c r="H32" s="155">
        <v>7</v>
      </c>
    </row>
    <row r="33" spans="7:8" ht="17">
      <c r="G33" s="108" t="s">
        <v>92</v>
      </c>
      <c r="H33" s="155">
        <v>7</v>
      </c>
    </row>
    <row r="34" spans="7:8" ht="18" thickBot="1">
      <c r="G34" s="592" t="s">
        <v>104</v>
      </c>
      <c r="H34" s="593">
        <v>2</v>
      </c>
    </row>
  </sheetData>
  <sortState ref="A8:M19">
    <sortCondition ref="M8:M19"/>
  </sortState>
  <mergeCells count="2">
    <mergeCell ref="B1:M4"/>
    <mergeCell ref="G22:H23"/>
  </mergeCells>
  <conditionalFormatting sqref="B8:M20">
    <cfRule type="cellIs" dxfId="12" priority="2" operator="equal">
      <formula>1</formula>
    </cfRule>
  </conditionalFormatting>
  <conditionalFormatting sqref="H24:H34">
    <cfRule type="cellIs" dxfId="11" priority="1" operator="equal">
      <formula>1</formula>
    </cfRule>
  </conditionalFormatting>
  <pageMargins left="0.24" right="0.24" top="1.95" bottom="0.98425196850393704" header="1.03" footer="0.51181102362204722"/>
  <pageSetup paperSize="9" scale="60" orientation="landscape"/>
  <headerFooter>
    <oddHeader>&amp;C&amp;"Arial,Vet"&amp;22Boat Allocation 2012-2013</oddHead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I62"/>
  <sheetViews>
    <sheetView view="pageBreakPreview" zoomScale="60" zoomScaleNormal="67" zoomScalePageLayoutView="67" workbookViewId="0">
      <pane ySplit="2" topLeftCell="A3" activePane="bottomLeft" state="frozen"/>
      <selection pane="bottomLeft" activeCell="D24" sqref="D24:D26"/>
    </sheetView>
  </sheetViews>
  <sheetFormatPr baseColWidth="10" defaultColWidth="8.83203125" defaultRowHeight="14" x14ac:dyDescent="0"/>
  <cols>
    <col min="1" max="1" width="13" style="569" customWidth="1"/>
    <col min="2" max="2" width="6.5" style="569" customWidth="1"/>
    <col min="3" max="3" width="6" style="569" customWidth="1"/>
    <col min="4" max="4" width="8.33203125" style="569" customWidth="1"/>
    <col min="5" max="5" width="6.5" style="570" customWidth="1"/>
    <col min="6" max="6" width="23.83203125" style="564" customWidth="1"/>
    <col min="7" max="7" width="5.5" style="569" customWidth="1"/>
    <col min="8" max="8" width="23.83203125" style="564" customWidth="1"/>
    <col min="9" max="9" width="6.83203125" style="569" customWidth="1"/>
    <col min="10" max="11" width="6.83203125" style="575" customWidth="1"/>
    <col min="12" max="12" width="8.6640625" style="575" customWidth="1"/>
    <col min="13" max="13" width="5.6640625" style="569" customWidth="1"/>
    <col min="14" max="14" width="23.83203125" style="564" customWidth="1"/>
    <col min="15" max="15" width="5.5" style="569" customWidth="1"/>
    <col min="16" max="16" width="23.83203125" style="564" customWidth="1"/>
    <col min="17" max="17" width="7.1640625" style="569" customWidth="1"/>
    <col min="18" max="19" width="7.1640625" style="575" customWidth="1"/>
    <col min="20" max="20" width="8.6640625" style="575" customWidth="1"/>
    <col min="21" max="27" width="3.6640625" style="569" customWidth="1"/>
    <col min="28" max="29" width="4.83203125" style="569" customWidth="1"/>
    <col min="30" max="30" width="7.33203125" style="569" customWidth="1"/>
    <col min="31" max="31" width="7.1640625" style="569" customWidth="1"/>
    <col min="32" max="33" width="8" style="569" customWidth="1"/>
    <col min="34" max="34" width="27.6640625" style="564" customWidth="1"/>
    <col min="35" max="16384" width="8.83203125" style="569"/>
  </cols>
  <sheetData>
    <row r="1" spans="1:35" s="491" customFormat="1" ht="44.25" customHeight="1" thickBot="1">
      <c r="A1" s="487" t="s">
        <v>106</v>
      </c>
      <c r="B1" s="929">
        <v>41341</v>
      </c>
      <c r="C1" s="930"/>
      <c r="D1" s="488" t="s">
        <v>234</v>
      </c>
      <c r="E1" s="489">
        <v>8</v>
      </c>
      <c r="F1" s="931" t="s">
        <v>107</v>
      </c>
      <c r="G1" s="932"/>
      <c r="H1" s="932"/>
      <c r="I1" s="933" t="s">
        <v>108</v>
      </c>
      <c r="J1" s="934"/>
      <c r="K1" s="935"/>
      <c r="L1" s="490"/>
      <c r="M1" s="932" t="s">
        <v>147</v>
      </c>
      <c r="N1" s="932"/>
      <c r="O1" s="932"/>
      <c r="P1" s="930"/>
      <c r="Q1" s="936" t="s">
        <v>148</v>
      </c>
      <c r="R1" s="934"/>
      <c r="S1" s="934"/>
      <c r="T1" s="935"/>
      <c r="U1" s="937" t="s">
        <v>178</v>
      </c>
      <c r="V1" s="938"/>
      <c r="W1" s="938"/>
      <c r="X1" s="938"/>
      <c r="Y1" s="938"/>
      <c r="Z1" s="938"/>
      <c r="AA1" s="938"/>
      <c r="AB1" s="938"/>
      <c r="AC1" s="939"/>
      <c r="AD1" s="933" t="s">
        <v>54</v>
      </c>
      <c r="AE1" s="934"/>
      <c r="AF1" s="917" t="s">
        <v>235</v>
      </c>
      <c r="AG1" s="917" t="s">
        <v>5</v>
      </c>
      <c r="AH1" s="917" t="s">
        <v>101</v>
      </c>
    </row>
    <row r="2" spans="1:35" s="501" customFormat="1" ht="39.75" customHeight="1" thickBot="1">
      <c r="A2" s="492" t="s">
        <v>49</v>
      </c>
      <c r="B2" s="493" t="s">
        <v>97</v>
      </c>
      <c r="C2" s="494" t="s">
        <v>236</v>
      </c>
      <c r="D2" s="495" t="s">
        <v>237</v>
      </c>
      <c r="E2" s="919" t="s">
        <v>14</v>
      </c>
      <c r="F2" s="920"/>
      <c r="G2" s="919" t="s">
        <v>99</v>
      </c>
      <c r="H2" s="920"/>
      <c r="I2" s="494" t="s">
        <v>109</v>
      </c>
      <c r="J2" s="494" t="s">
        <v>110</v>
      </c>
      <c r="K2" s="494" t="s">
        <v>111</v>
      </c>
      <c r="L2" s="494"/>
      <c r="M2" s="919" t="s">
        <v>14</v>
      </c>
      <c r="N2" s="920"/>
      <c r="O2" s="919" t="s">
        <v>99</v>
      </c>
      <c r="P2" s="920"/>
      <c r="Q2" s="494" t="s">
        <v>144</v>
      </c>
      <c r="R2" s="494" t="s">
        <v>145</v>
      </c>
      <c r="S2" s="494" t="s">
        <v>146</v>
      </c>
      <c r="T2" s="494"/>
      <c r="U2" s="496">
        <v>1</v>
      </c>
      <c r="V2" s="497">
        <v>2</v>
      </c>
      <c r="W2" s="497">
        <v>3</v>
      </c>
      <c r="X2" s="497">
        <v>4</v>
      </c>
      <c r="Y2" s="497">
        <v>5</v>
      </c>
      <c r="Z2" s="497">
        <v>6</v>
      </c>
      <c r="AA2" s="498">
        <v>7</v>
      </c>
      <c r="AB2" s="921" t="s">
        <v>238</v>
      </c>
      <c r="AC2" s="922"/>
      <c r="AD2" s="496" t="s">
        <v>239</v>
      </c>
      <c r="AE2" s="584" t="s">
        <v>240</v>
      </c>
      <c r="AF2" s="918"/>
      <c r="AG2" s="918"/>
      <c r="AH2" s="918"/>
      <c r="AI2" s="500"/>
    </row>
    <row r="3" spans="1:35" s="501" customFormat="1" ht="20" customHeight="1">
      <c r="A3" s="926" t="s">
        <v>69</v>
      </c>
      <c r="B3" s="861" t="s">
        <v>244</v>
      </c>
      <c r="C3" s="863" t="str">
        <f>IF(B3=0,"_",LOOKUP(B3,H_No,Sail_No))</f>
        <v>682</v>
      </c>
      <c r="D3" s="865"/>
      <c r="E3" s="502"/>
      <c r="F3" s="503" t="s">
        <v>27</v>
      </c>
      <c r="G3" s="504"/>
      <c r="H3" s="503"/>
      <c r="I3" s="504">
        <v>3</v>
      </c>
      <c r="J3" s="505"/>
      <c r="K3" s="505"/>
      <c r="L3" s="505">
        <f>IF($I3="DNC",$E$1+2,IF($I3="DNE",$E$1+2,IF($I3="DNF",$E$1+1,IF($I3="DNS",$E$1+1,IF($I3="DSQ",$E$1+2,IF($I3="RAF",$E$1+1,IF($I3="RDG",$E$1+2,IF($I3="OCS",$E$1+2,$I3))))))))</f>
        <v>3</v>
      </c>
      <c r="M3" s="506"/>
      <c r="N3" s="503"/>
      <c r="O3" s="506"/>
      <c r="P3" s="503"/>
      <c r="Q3" s="506"/>
      <c r="R3" s="505"/>
      <c r="S3" s="505"/>
      <c r="T3" s="507">
        <f>IF($Q3="DNC",$E$1+2,IF($Q3="DNE",$E$1+2,IF($Q3="DNF",$E$1+1,IF($Q3="DNS",$E$1+1,IF($Q3="DSQ",$E$1+2,IF($Q3="RAF",$E$1+1,IF($Q3="RDG",$E$1+2,IF($Q3="OCS",$E$1+2,$Q3))))))))</f>
        <v>0</v>
      </c>
      <c r="U3" s="867">
        <f>IF(D3="N",1,IF(D3="Y",0,0))</f>
        <v>0</v>
      </c>
      <c r="V3" s="508"/>
      <c r="W3" s="508"/>
      <c r="X3" s="508"/>
      <c r="Y3" s="508"/>
      <c r="Z3" s="508"/>
      <c r="AA3" s="508"/>
      <c r="AB3" s="869">
        <f>SUM(U3:AA5)</f>
        <v>0</v>
      </c>
      <c r="AC3" s="870"/>
      <c r="AD3" s="848">
        <f>SUM(L3:L5)</f>
        <v>7</v>
      </c>
      <c r="AE3" s="850">
        <f>SUM(T3:T5)</f>
        <v>0</v>
      </c>
      <c r="AF3" s="852">
        <f>SUM(AB3:AE5)</f>
        <v>7</v>
      </c>
      <c r="AG3" s="854">
        <f>RANK(AF3,$AF$3:$AF$35,1)</f>
        <v>4</v>
      </c>
      <c r="AH3" s="908"/>
    </row>
    <row r="4" spans="1:35" s="501" customFormat="1" ht="20" customHeight="1">
      <c r="A4" s="927"/>
      <c r="B4" s="862"/>
      <c r="C4" s="864"/>
      <c r="D4" s="866"/>
      <c r="E4" s="509"/>
      <c r="G4" s="511"/>
      <c r="H4" s="510"/>
      <c r="I4" s="512"/>
      <c r="J4" s="511">
        <v>4</v>
      </c>
      <c r="K4" s="512"/>
      <c r="L4" s="512">
        <f>IF($J4="DNC",$E$1+2,IF($J4="DNE",$E$1+2,IF($J4="DNF",$E$1+1,IF($J4="DNS",$E$1+1,IF($J4="DSQ",$E$1+2,IF($J4="RAF",$E$1+1,IF($J4="RDG",$E$1+2,IF($J4="OCS",$E$1+2,$J4))))))))</f>
        <v>4</v>
      </c>
      <c r="M4" s="513"/>
      <c r="N4" s="510"/>
      <c r="O4" s="513"/>
      <c r="P4" s="510"/>
      <c r="Q4" s="512"/>
      <c r="R4" s="513"/>
      <c r="S4" s="512"/>
      <c r="T4" s="512">
        <f>IF($R4="DNC",$E$1+2,IF($R4="DNE",$E$1+2,IF($R4="DNF",$E$1+1,IF($R4="DNS",$E$1+1,IF($R4="DSQ",$E$1+2,IF($R4="RAF",$E$1+1,IF($R4="RDG",$E$1+2,IF($R4="OCS",$E$1+2,$R4))))))))</f>
        <v>0</v>
      </c>
      <c r="U4" s="868"/>
      <c r="V4" s="514"/>
      <c r="W4" s="514"/>
      <c r="X4" s="514"/>
      <c r="Y4" s="514"/>
      <c r="Z4" s="514"/>
      <c r="AA4" s="514"/>
      <c r="AB4" s="871"/>
      <c r="AC4" s="872"/>
      <c r="AD4" s="849"/>
      <c r="AE4" s="851"/>
      <c r="AF4" s="853"/>
      <c r="AG4" s="855"/>
      <c r="AH4" s="909"/>
    </row>
    <row r="5" spans="1:35" s="501" customFormat="1" ht="20" customHeight="1" thickBot="1">
      <c r="A5" s="928"/>
      <c r="B5" s="880"/>
      <c r="C5" s="881"/>
      <c r="D5" s="882"/>
      <c r="E5" s="515"/>
      <c r="F5" s="516"/>
      <c r="G5" s="517"/>
      <c r="H5" s="516"/>
      <c r="I5" s="518"/>
      <c r="J5" s="518"/>
      <c r="K5" s="517"/>
      <c r="L5" s="512">
        <f>IF($K5="DNC",$E$1+2,IF($K5="DNE",$E$1+2,IF($K5="DNF",$E$1+1,IF($K5="DNS",$E$1+1,IF($K5="DSQ",$E$1+2,IF($K5="RAF",$E$1+1,IF($K5="RDG",$E$1+2,IF($K5="OCS",$E$1+2,$K5))))))))</f>
        <v>0</v>
      </c>
      <c r="M5" s="519"/>
      <c r="N5" s="516"/>
      <c r="O5" s="519"/>
      <c r="P5" s="516"/>
      <c r="Q5" s="518"/>
      <c r="R5" s="518"/>
      <c r="S5" s="519"/>
      <c r="T5" s="520">
        <f>IF($S5="DNC",$E$1+2,IF($S5="DNE",$E$1+2,IF($S5="DNF",$E$1+1,IF($S5="DNS",$E$1+1,IF($S5="DSQ",$E$1+2,IF($S5="RAF",$E$1+1,IF($S5="RDG",$E$1+2,IF($S5="OCS",$E$1+2,$S5))))))))</f>
        <v>0</v>
      </c>
      <c r="U5" s="883"/>
      <c r="V5" s="521"/>
      <c r="W5" s="521"/>
      <c r="X5" s="521"/>
      <c r="Y5" s="521"/>
      <c r="Z5" s="521"/>
      <c r="AA5" s="521"/>
      <c r="AB5" s="873"/>
      <c r="AC5" s="874"/>
      <c r="AD5" s="875"/>
      <c r="AE5" s="876"/>
      <c r="AF5" s="877"/>
      <c r="AG5" s="856"/>
      <c r="AH5" s="910"/>
    </row>
    <row r="6" spans="1:35" s="501" customFormat="1" ht="20" customHeight="1">
      <c r="A6" s="923" t="s">
        <v>70</v>
      </c>
      <c r="B6" s="861" t="s">
        <v>245</v>
      </c>
      <c r="C6" s="863" t="str">
        <f>IF(B6=0,"_",LOOKUP(B6,H_No,Sail_No))</f>
        <v>148</v>
      </c>
      <c r="D6" s="865"/>
      <c r="E6" s="522"/>
      <c r="F6" s="503" t="s">
        <v>26</v>
      </c>
      <c r="G6" s="504"/>
      <c r="H6" s="503"/>
      <c r="I6" s="504">
        <v>4</v>
      </c>
      <c r="J6" s="505"/>
      <c r="K6" s="505"/>
      <c r="L6" s="505">
        <f>IF($I6="DNC",$E$1+2,IF($I6="DNE",$E$1+2,IF($I6="DNF",$E$1+1,IF($I6="DNS",$E$1+1,IF($I6="DSQ",$E$1+2,IF($I6="RAF",$E$1+1,IF($I6="RDG",$E$1+2,IF($I6="OCS",$E$1+2,$I6))))))))</f>
        <v>4</v>
      </c>
      <c r="M6" s="506"/>
      <c r="N6" s="503"/>
      <c r="O6" s="506"/>
      <c r="P6" s="503"/>
      <c r="Q6" s="506"/>
      <c r="R6" s="505"/>
      <c r="S6" s="505"/>
      <c r="T6" s="507">
        <f t="shared" ref="T6" si="0">IF($Q6="DNC",$E$1+2,IF($Q6="DNE",$E$1+2,IF($Q6="DNF",$E$1+1,IF($Q6="DNS",$E$1+1,IF($Q6="DSQ",$E$1+2,IF($Q6="RAF",$E$1+1,IF($Q6="RDG",$E$1+2,IF($Q6="OCS",$E$1+2,$Q6))))))))</f>
        <v>0</v>
      </c>
      <c r="U6" s="867">
        <f t="shared" ref="U6" si="1">IF(D6="N",1,IF(D6="Y",0,0))</f>
        <v>0</v>
      </c>
      <c r="V6" s="508"/>
      <c r="W6" s="508"/>
      <c r="X6" s="508"/>
      <c r="Y6" s="508"/>
      <c r="Z6" s="508"/>
      <c r="AA6" s="508"/>
      <c r="AB6" s="869">
        <f t="shared" ref="AB6" si="2">SUM(U6:AA8)</f>
        <v>0</v>
      </c>
      <c r="AC6" s="870"/>
      <c r="AD6" s="848">
        <f>SUM(L6:L8)</f>
        <v>6</v>
      </c>
      <c r="AE6" s="850">
        <f>SUM(T6:T8)</f>
        <v>0</v>
      </c>
      <c r="AF6" s="852">
        <f t="shared" ref="AF6" si="3">SUM(AB6:AE8)</f>
        <v>6</v>
      </c>
      <c r="AG6" s="854">
        <v>3</v>
      </c>
      <c r="AH6" s="857" t="s">
        <v>301</v>
      </c>
    </row>
    <row r="7" spans="1:35" s="501" customFormat="1" ht="20" customHeight="1">
      <c r="A7" s="924"/>
      <c r="B7" s="862"/>
      <c r="C7" s="864"/>
      <c r="D7" s="866"/>
      <c r="E7" s="523"/>
      <c r="F7" s="510"/>
      <c r="G7" s="511"/>
      <c r="H7" s="510"/>
      <c r="I7" s="512"/>
      <c r="J7" s="511">
        <v>2</v>
      </c>
      <c r="K7" s="512"/>
      <c r="L7" s="512">
        <f>IF($J7="DNC",$E$1+2,IF($J7="DNE",$E$1+2,IF($J7="DNF",$E$1+1,IF($J7="DNS",$E$1+1,IF($J7="DSQ",$E$1+2,IF($J7="RAF",$E$1+1,IF($J7="RDG",$E$1+2,IF($J7="OCS",$E$1+2,$J7))))))))</f>
        <v>2</v>
      </c>
      <c r="M7" s="513"/>
      <c r="N7" s="510"/>
      <c r="O7" s="513"/>
      <c r="P7" s="510"/>
      <c r="Q7" s="512"/>
      <c r="R7" s="513"/>
      <c r="S7" s="512"/>
      <c r="T7" s="512">
        <f t="shared" ref="T7" si="4">IF($R7="DNC",$E$1+2,IF($R7="DNE",$E$1+2,IF($R7="DNF",$E$1+1,IF($R7="DNS",$E$1+1,IF($R7="DSQ",$E$1+2,IF($R7="RAF",$E$1+1,IF($R7="RDG",$E$1+2,IF($R7="OCS",$E$1+2,$R7))))))))</f>
        <v>0</v>
      </c>
      <c r="U7" s="868"/>
      <c r="V7" s="514"/>
      <c r="W7" s="514"/>
      <c r="X7" s="514"/>
      <c r="Y7" s="514"/>
      <c r="Z7" s="514"/>
      <c r="AA7" s="514"/>
      <c r="AB7" s="871"/>
      <c r="AC7" s="872"/>
      <c r="AD7" s="849"/>
      <c r="AE7" s="851"/>
      <c r="AF7" s="853"/>
      <c r="AG7" s="855"/>
      <c r="AH7" s="858"/>
    </row>
    <row r="8" spans="1:35" s="501" customFormat="1" ht="20" customHeight="1" thickBot="1">
      <c r="A8" s="925"/>
      <c r="B8" s="880"/>
      <c r="C8" s="881"/>
      <c r="D8" s="882"/>
      <c r="E8" s="524"/>
      <c r="F8" s="516"/>
      <c r="G8" s="517"/>
      <c r="H8" s="516"/>
      <c r="I8" s="518"/>
      <c r="J8" s="518"/>
      <c r="K8" s="517"/>
      <c r="L8" s="512">
        <f>IF($K8="DNC",$E$1+2,IF($K8="DNE",$E$1+2,IF($K8="DNF",$E$1+1,IF($K8="DNS",$E$1+1,IF($K8="DSQ",$E$1+2,IF($K8="RAF",$E$1+1,IF($K8="RDG",$E$1+2,IF($K8="OCS",$E$1+2,$K8))))))))</f>
        <v>0</v>
      </c>
      <c r="M8" s="519"/>
      <c r="N8" s="516"/>
      <c r="O8" s="519"/>
      <c r="P8" s="516"/>
      <c r="Q8" s="518"/>
      <c r="R8" s="518"/>
      <c r="S8" s="519"/>
      <c r="T8" s="520">
        <f t="shared" ref="T8" si="5">IF($S8="DNC",$E$1+2,IF($S8="DNE",$E$1+2,IF($S8="DNF",$E$1+1,IF($S8="DNS",$E$1+1,IF($S8="DSQ",$E$1+2,IF($S8="RAF",$E$1+1,IF($S8="RDG",$E$1+2,IF($S8="OCS",$E$1+2,$S8))))))))</f>
        <v>0</v>
      </c>
      <c r="U8" s="883"/>
      <c r="V8" s="521"/>
      <c r="W8" s="521"/>
      <c r="X8" s="521"/>
      <c r="Y8" s="521"/>
      <c r="Z8" s="521"/>
      <c r="AA8" s="521"/>
      <c r="AB8" s="873"/>
      <c r="AC8" s="874"/>
      <c r="AD8" s="875"/>
      <c r="AE8" s="876"/>
      <c r="AF8" s="877"/>
      <c r="AG8" s="856"/>
      <c r="AH8" s="878"/>
    </row>
    <row r="9" spans="1:35" s="501" customFormat="1" ht="20" customHeight="1" thickBot="1">
      <c r="A9" s="914" t="s">
        <v>30</v>
      </c>
      <c r="B9" s="861"/>
      <c r="C9" s="863" t="str">
        <f>IF(B9=0,"_",LOOKUP(B9,H_No,Sail_No))</f>
        <v>_</v>
      </c>
      <c r="D9" s="865"/>
      <c r="E9" s="522"/>
      <c r="F9" s="503"/>
      <c r="G9" s="504"/>
      <c r="H9" s="503"/>
      <c r="I9" s="504">
        <v>7</v>
      </c>
      <c r="J9" s="505"/>
      <c r="K9" s="505"/>
      <c r="L9" s="505">
        <f>IF($I9="DNC",$E$1+2,IF($I9="DNE",$E$1+2,IF($I9="DNF",$E$1+1,IF($I9="DNS",$E$1+1,IF($I9="DSQ",$E$1+2,IF($I9="RAF",$E$1+1,IF($I9="RDG",$E$1+2,IF($I9="OCS",$E$1+2,$I9))))))))</f>
        <v>7</v>
      </c>
      <c r="M9" s="506"/>
      <c r="N9" s="503"/>
      <c r="O9" s="506"/>
      <c r="P9" s="503"/>
      <c r="Q9" s="506"/>
      <c r="R9" s="505"/>
      <c r="S9" s="505"/>
      <c r="T9" s="507">
        <f t="shared" ref="T9" si="6">IF($Q9="DNC",$E$1+2,IF($Q9="DNE",$E$1+2,IF($Q9="DNF",$E$1+1,IF($Q9="DNS",$E$1+1,IF($Q9="DSQ",$E$1+2,IF($Q9="RAF",$E$1+1,IF($Q9="RDG",$E$1+2,IF($Q9="OCS",$E$1+2,$Q9))))))))</f>
        <v>0</v>
      </c>
      <c r="U9" s="867">
        <f t="shared" ref="U9" si="7">IF(D9="N",1,IF(D9="Y",0,0))</f>
        <v>0</v>
      </c>
      <c r="V9" s="508"/>
      <c r="W9" s="508"/>
      <c r="X9" s="508"/>
      <c r="Y9" s="508"/>
      <c r="Z9" s="508"/>
      <c r="AA9" s="508"/>
      <c r="AB9" s="869">
        <v>7</v>
      </c>
      <c r="AC9" s="870"/>
      <c r="AD9" s="848">
        <f>SUM(L9:L11)</f>
        <v>14</v>
      </c>
      <c r="AE9" s="850">
        <f>SUM(T9:T11)</f>
        <v>0</v>
      </c>
      <c r="AF9" s="852">
        <f t="shared" ref="AF9" si="8">SUM(AB9:AE11)</f>
        <v>21</v>
      </c>
      <c r="AG9" s="854">
        <f t="shared" ref="AG9" si="9">RANK(AF9,$AF$3:$AF$35,1)</f>
        <v>7</v>
      </c>
      <c r="AH9" s="893"/>
    </row>
    <row r="10" spans="1:35" s="501" customFormat="1" ht="20" customHeight="1">
      <c r="A10" s="915"/>
      <c r="B10" s="862"/>
      <c r="C10" s="864"/>
      <c r="D10" s="866"/>
      <c r="E10" s="523"/>
      <c r="F10" s="510"/>
      <c r="G10" s="511"/>
      <c r="H10" s="510"/>
      <c r="I10" s="512"/>
      <c r="J10" s="504">
        <v>7</v>
      </c>
      <c r="K10" s="512"/>
      <c r="L10" s="512">
        <f>IF($J10="DNC",$E$1+2,IF($J10="DNE",$E$1+2,IF($J10="DNF",$E$1+1,IF($J10="DNS",$E$1+1,IF($J10="DSQ",$E$1+2,IF($J10="RAF",$E$1+1,IF($J10="RDG",$E$1+2,IF($J10="OCS",$E$1+2,$J10))))))))</f>
        <v>7</v>
      </c>
      <c r="M10" s="513"/>
      <c r="N10" s="510"/>
      <c r="O10" s="513"/>
      <c r="P10" s="510"/>
      <c r="Q10" s="512"/>
      <c r="R10" s="513"/>
      <c r="S10" s="512"/>
      <c r="T10" s="512">
        <f t="shared" ref="T10" si="10">IF($R10="DNC",$E$1+2,IF($R10="DNE",$E$1+2,IF($R10="DNF",$E$1+1,IF($R10="DNS",$E$1+1,IF($R10="DSQ",$E$1+2,IF($R10="RAF",$E$1+1,IF($R10="RDG",$E$1+2,IF($R10="OCS",$E$1+2,$R10))))))))</f>
        <v>0</v>
      </c>
      <c r="U10" s="868"/>
      <c r="V10" s="514"/>
      <c r="W10" s="514"/>
      <c r="X10" s="514"/>
      <c r="Y10" s="514"/>
      <c r="Z10" s="514"/>
      <c r="AA10" s="514"/>
      <c r="AB10" s="871"/>
      <c r="AC10" s="872"/>
      <c r="AD10" s="849"/>
      <c r="AE10" s="851"/>
      <c r="AF10" s="853"/>
      <c r="AG10" s="855"/>
      <c r="AH10" s="894"/>
    </row>
    <row r="11" spans="1:35" s="501" customFormat="1" ht="20" customHeight="1" thickBot="1">
      <c r="A11" s="916"/>
      <c r="B11" s="880"/>
      <c r="C11" s="881"/>
      <c r="D11" s="882"/>
      <c r="E11" s="524"/>
      <c r="F11" s="516"/>
      <c r="G11" s="517"/>
      <c r="H11" s="516"/>
      <c r="I11" s="518"/>
      <c r="J11" s="518"/>
      <c r="K11" s="517"/>
      <c r="L11" s="512">
        <f>IF($K11="DNC",$E$1+2,IF($K11="DNE",$E$1+2,IF($K11="DNF",$E$1+1,IF($K11="DNS",$E$1+1,IF($K11="DSQ",$E$1+2,IF($K11="RAF",$E$1+1,IF($K11="RDG",$E$1+2,IF($K11="OCS",$E$1+2,$K11))))))))</f>
        <v>0</v>
      </c>
      <c r="M11" s="519"/>
      <c r="N11" s="516"/>
      <c r="O11" s="519"/>
      <c r="P11" s="516"/>
      <c r="Q11" s="518"/>
      <c r="R11" s="518"/>
      <c r="S11" s="519"/>
      <c r="T11" s="520">
        <f t="shared" ref="T11" si="11">IF($S11="DNC",$E$1+2,IF($S11="DNE",$E$1+2,IF($S11="DNF",$E$1+1,IF($S11="DNS",$E$1+1,IF($S11="DSQ",$E$1+2,IF($S11="RAF",$E$1+1,IF($S11="RDG",$E$1+2,IF($S11="OCS",$E$1+2,$S11))))))))</f>
        <v>0</v>
      </c>
      <c r="U11" s="883"/>
      <c r="V11" s="521"/>
      <c r="W11" s="521"/>
      <c r="X11" s="521"/>
      <c r="Y11" s="521"/>
      <c r="Z11" s="521"/>
      <c r="AA11" s="521"/>
      <c r="AB11" s="873"/>
      <c r="AC11" s="874"/>
      <c r="AD11" s="875"/>
      <c r="AE11" s="876"/>
      <c r="AF11" s="877"/>
      <c r="AG11" s="856"/>
      <c r="AH11" s="895"/>
    </row>
    <row r="12" spans="1:35" s="501" customFormat="1" ht="20" customHeight="1">
      <c r="A12" s="911" t="s">
        <v>90</v>
      </c>
      <c r="B12" s="861" t="s">
        <v>272</v>
      </c>
      <c r="C12" s="863" t="str">
        <f>IF(B12=0,"_",LOOKUP(B12,H_No,Sail_No))</f>
        <v>451</v>
      </c>
      <c r="D12" s="865"/>
      <c r="E12" s="522"/>
      <c r="F12" s="503" t="s">
        <v>120</v>
      </c>
      <c r="G12" s="504"/>
      <c r="H12" s="503"/>
      <c r="I12" s="504">
        <v>5</v>
      </c>
      <c r="J12" s="505"/>
      <c r="K12" s="505"/>
      <c r="L12" s="505">
        <f>IF($I12="DNC",$E$1+2,IF($I12="DNE",$E$1+2,IF($I12="DNF",$E$1+1,IF($I12="DNS",$E$1+1,IF($I12="DSQ",$E$1+2,IF($I12="RAF",$E$1+1,IF($I12="RDG",$E$1+2,IF($I12="OCS",$E$1+2,$I12))))))))</f>
        <v>5</v>
      </c>
      <c r="M12" s="506"/>
      <c r="N12" s="503"/>
      <c r="O12" s="506"/>
      <c r="P12" s="503"/>
      <c r="Q12" s="506"/>
      <c r="R12" s="505"/>
      <c r="S12" s="505"/>
      <c r="T12" s="507">
        <f t="shared" ref="T12" si="12">IF($Q12="DNC",$E$1+2,IF($Q12="DNE",$E$1+2,IF($Q12="DNF",$E$1+1,IF($Q12="DNS",$E$1+1,IF($Q12="DSQ",$E$1+2,IF($Q12="RAF",$E$1+1,IF($Q12="RDG",$E$1+2,IF($Q12="OCS",$E$1+2,$Q12))))))))</f>
        <v>0</v>
      </c>
      <c r="U12" s="867">
        <f t="shared" ref="U12" si="13">IF(D12="N",1,IF(D12="Y",0,0))</f>
        <v>0</v>
      </c>
      <c r="V12" s="508"/>
      <c r="W12" s="508"/>
      <c r="X12" s="508"/>
      <c r="Y12" s="508"/>
      <c r="Z12" s="508"/>
      <c r="AA12" s="508"/>
      <c r="AB12" s="869">
        <f t="shared" ref="AB12" si="14">SUM(U12:AA14)</f>
        <v>0</v>
      </c>
      <c r="AC12" s="870"/>
      <c r="AD12" s="848">
        <f>SUM(L12:L14)</f>
        <v>8</v>
      </c>
      <c r="AE12" s="850">
        <f>SUM(T12:T14)</f>
        <v>0</v>
      </c>
      <c r="AF12" s="852">
        <f t="shared" ref="AF12" si="15">SUM(AB12:AE14)</f>
        <v>8</v>
      </c>
      <c r="AG12" s="854">
        <f t="shared" ref="AG12" si="16">RANK(AF12,$AF$3:$AF$35,1)</f>
        <v>5</v>
      </c>
      <c r="AH12" s="857"/>
    </row>
    <row r="13" spans="1:35" s="501" customFormat="1" ht="20" customHeight="1">
      <c r="A13" s="912"/>
      <c r="B13" s="862"/>
      <c r="C13" s="864"/>
      <c r="D13" s="866"/>
      <c r="E13" s="523"/>
      <c r="F13" s="510"/>
      <c r="G13" s="511"/>
      <c r="H13" s="510"/>
      <c r="I13" s="512"/>
      <c r="J13" s="511">
        <v>3</v>
      </c>
      <c r="K13" s="512"/>
      <c r="L13" s="512">
        <f>IF($J13="DNC",$E$1+2,IF($J13="DNE",$E$1+2,IF($J13="DNF",$E$1+1,IF($J13="DNS",$E$1+1,IF($J13="DSQ",$E$1+2,IF($J13="RAF",$E$1+1,IF($J13="RDG",$E$1+2,IF($J13="OCS",$E$1+2,$J13))))))))</f>
        <v>3</v>
      </c>
      <c r="M13" s="513"/>
      <c r="N13" s="510"/>
      <c r="O13" s="513"/>
      <c r="P13" s="510"/>
      <c r="Q13" s="512"/>
      <c r="R13" s="513"/>
      <c r="S13" s="512"/>
      <c r="T13" s="512">
        <f t="shared" ref="T13" si="17">IF($R13="DNC",$E$1+2,IF($R13="DNE",$E$1+2,IF($R13="DNF",$E$1+1,IF($R13="DNS",$E$1+1,IF($R13="DSQ",$E$1+2,IF($R13="RAF",$E$1+1,IF($R13="RDG",$E$1+2,IF($R13="OCS",$E$1+2,$R13))))))))</f>
        <v>0</v>
      </c>
      <c r="U13" s="868"/>
      <c r="V13" s="514"/>
      <c r="W13" s="514"/>
      <c r="X13" s="514"/>
      <c r="Y13" s="514"/>
      <c r="Z13" s="514"/>
      <c r="AA13" s="514"/>
      <c r="AB13" s="871"/>
      <c r="AC13" s="872"/>
      <c r="AD13" s="849"/>
      <c r="AE13" s="851"/>
      <c r="AF13" s="853"/>
      <c r="AG13" s="855"/>
      <c r="AH13" s="858"/>
    </row>
    <row r="14" spans="1:35" s="501" customFormat="1" ht="20" customHeight="1" thickBot="1">
      <c r="A14" s="913"/>
      <c r="B14" s="880"/>
      <c r="C14" s="881"/>
      <c r="D14" s="882"/>
      <c r="E14" s="524"/>
      <c r="F14" s="516"/>
      <c r="G14" s="517"/>
      <c r="H14" s="516"/>
      <c r="I14" s="518"/>
      <c r="J14" s="518"/>
      <c r="K14" s="517"/>
      <c r="L14" s="512">
        <f>IF($K14="DNC",$E$1+2,IF($K14="DNE",$E$1+2,IF($K14="DNF",$E$1+1,IF($K14="DNS",$E$1+1,IF($K14="DSQ",$E$1+2,IF($K14="RAF",$E$1+1,IF($K14="RDG",$E$1+2,IF($K14="OCS",$E$1+2,$K14))))))))</f>
        <v>0</v>
      </c>
      <c r="M14" s="519"/>
      <c r="N14" s="516"/>
      <c r="O14" s="519"/>
      <c r="P14" s="516"/>
      <c r="Q14" s="518"/>
      <c r="R14" s="518"/>
      <c r="S14" s="519"/>
      <c r="T14" s="520">
        <f t="shared" ref="T14" si="18">IF($S14="DNC",$E$1+2,IF($S14="DNE",$E$1+2,IF($S14="DNF",$E$1+1,IF($S14="DNS",$E$1+1,IF($S14="DSQ",$E$1+2,IF($S14="RAF",$E$1+1,IF($S14="RDG",$E$1+2,IF($S14="OCS",$E$1+2,$S14))))))))</f>
        <v>0</v>
      </c>
      <c r="U14" s="883"/>
      <c r="V14" s="521"/>
      <c r="W14" s="521"/>
      <c r="X14" s="521"/>
      <c r="Y14" s="521"/>
      <c r="Z14" s="521"/>
      <c r="AA14" s="521"/>
      <c r="AB14" s="873"/>
      <c r="AC14" s="874"/>
      <c r="AD14" s="875"/>
      <c r="AE14" s="876"/>
      <c r="AF14" s="877"/>
      <c r="AG14" s="856"/>
      <c r="AH14" s="878"/>
    </row>
    <row r="15" spans="1:35" s="501" customFormat="1" ht="20" customHeight="1">
      <c r="A15" s="902" t="s">
        <v>91</v>
      </c>
      <c r="B15" s="861"/>
      <c r="C15" s="863" t="str">
        <f>IF(B15=0,"_",LOOKUP(B15,H_No,Sail_No))</f>
        <v>_</v>
      </c>
      <c r="D15" s="865"/>
      <c r="E15" s="522"/>
      <c r="F15" s="503"/>
      <c r="G15" s="504"/>
      <c r="H15" s="503"/>
      <c r="I15" s="504">
        <v>7</v>
      </c>
      <c r="J15" s="505"/>
      <c r="K15" s="505"/>
      <c r="L15" s="505">
        <f>IF($I15="DNC",$E$1+2,IF($I15="DNE",$E$1+2,IF($I15="DNF",$E$1+1,IF($I15="DNS",$E$1+1,IF($I15="DSQ",$E$1+2,IF($I15="RAF",$E$1+1,IF($I15="RDG",$E$1+2,IF($I15="OCS",$E$1+2,$I15))))))))</f>
        <v>7</v>
      </c>
      <c r="M15" s="506"/>
      <c r="N15" s="503"/>
      <c r="O15" s="506"/>
      <c r="P15" s="503"/>
      <c r="Q15" s="506"/>
      <c r="R15" s="505"/>
      <c r="S15" s="505"/>
      <c r="T15" s="507">
        <f t="shared" ref="T15" si="19">IF($Q15="DNC",$E$1+2,IF($Q15="DNE",$E$1+2,IF($Q15="DNF",$E$1+1,IF($Q15="DNS",$E$1+1,IF($Q15="DSQ",$E$1+2,IF($Q15="RAF",$E$1+1,IF($Q15="RDG",$E$1+2,IF($Q15="OCS",$E$1+2,$Q15))))))))</f>
        <v>0</v>
      </c>
      <c r="U15" s="867">
        <f t="shared" ref="U15" si="20">IF(D15="N",1,IF(D15="Y",0,0))</f>
        <v>0</v>
      </c>
      <c r="V15" s="508"/>
      <c r="W15" s="508"/>
      <c r="X15" s="508"/>
      <c r="Y15" s="508"/>
      <c r="Z15" s="508"/>
      <c r="AA15" s="508"/>
      <c r="AB15" s="869">
        <v>7</v>
      </c>
      <c r="AC15" s="870"/>
      <c r="AD15" s="848">
        <f>SUM(L15:L17)</f>
        <v>14</v>
      </c>
      <c r="AE15" s="850">
        <f>SUM(T15:T17)</f>
        <v>0</v>
      </c>
      <c r="AF15" s="852">
        <f t="shared" ref="AF15" si="21">SUM(AB15:AE17)</f>
        <v>21</v>
      </c>
      <c r="AG15" s="854">
        <f t="shared" ref="AG15" si="22">RANK(AF15,$AF$3:$AF$35,1)</f>
        <v>7</v>
      </c>
      <c r="AH15" s="857"/>
    </row>
    <row r="16" spans="1:35" s="501" customFormat="1" ht="20" customHeight="1">
      <c r="A16" s="903"/>
      <c r="B16" s="862"/>
      <c r="C16" s="864"/>
      <c r="D16" s="866"/>
      <c r="E16" s="523"/>
      <c r="F16" s="510"/>
      <c r="G16" s="511"/>
      <c r="H16" s="510"/>
      <c r="I16" s="512"/>
      <c r="J16" s="511">
        <v>7</v>
      </c>
      <c r="K16" s="512"/>
      <c r="L16" s="512">
        <f>IF($J16="DNC",$E$1+2,IF($J16="DNE",$E$1+2,IF($J16="DNF",$E$1+1,IF($J16="DNS",$E$1+1,IF($J16="DSQ",$E$1+2,IF($J16="RAF",$E$1+1,IF($J16="RDG",$E$1+2,IF($J16="OCS",$E$1+2,$J16))))))))</f>
        <v>7</v>
      </c>
      <c r="M16" s="513"/>
      <c r="N16" s="510"/>
      <c r="O16" s="513"/>
      <c r="P16" s="510"/>
      <c r="Q16" s="512"/>
      <c r="R16" s="513"/>
      <c r="S16" s="512"/>
      <c r="T16" s="512">
        <f t="shared" ref="T16" si="23">IF($R16="DNC",$E$1+2,IF($R16="DNE",$E$1+2,IF($R16="DNF",$E$1+1,IF($R16="DNS",$E$1+1,IF($R16="DSQ",$E$1+2,IF($R16="RAF",$E$1+1,IF($R16="RDG",$E$1+2,IF($R16="OCS",$E$1+2,$R16))))))))</f>
        <v>0</v>
      </c>
      <c r="U16" s="868"/>
      <c r="V16" s="514"/>
      <c r="W16" s="514"/>
      <c r="X16" s="514"/>
      <c r="Y16" s="514"/>
      <c r="Z16" s="514"/>
      <c r="AA16" s="514"/>
      <c r="AB16" s="871"/>
      <c r="AC16" s="872"/>
      <c r="AD16" s="849"/>
      <c r="AE16" s="851"/>
      <c r="AF16" s="853"/>
      <c r="AG16" s="855"/>
      <c r="AH16" s="858"/>
    </row>
    <row r="17" spans="1:34" s="501" customFormat="1" ht="20" customHeight="1" thickBot="1">
      <c r="A17" s="904"/>
      <c r="B17" s="880"/>
      <c r="C17" s="881"/>
      <c r="D17" s="882"/>
      <c r="E17" s="524"/>
      <c r="F17" s="516"/>
      <c r="G17" s="517"/>
      <c r="H17" s="516"/>
      <c r="I17" s="518"/>
      <c r="J17" s="518"/>
      <c r="K17" s="517"/>
      <c r="L17" s="512">
        <f>IF($K17="DNC",$E$1+2,IF($K17="DNE",$E$1+2,IF($K17="DNF",$E$1+1,IF($K17="DNS",$E$1+1,IF($K17="DSQ",$E$1+2,IF($K17="RAF",$E$1+1,IF($K17="RDG",$E$1+2,IF($K17="OCS",$E$1+2,$K17))))))))</f>
        <v>0</v>
      </c>
      <c r="M17" s="519"/>
      <c r="N17" s="516"/>
      <c r="O17" s="519"/>
      <c r="P17" s="516"/>
      <c r="Q17" s="518"/>
      <c r="R17" s="518"/>
      <c r="S17" s="519"/>
      <c r="T17" s="520">
        <f t="shared" ref="T17" si="24">IF($S17="DNC",$E$1+2,IF($S17="DNE",$E$1+2,IF($S17="DNF",$E$1+1,IF($S17="DNS",$E$1+1,IF($S17="DSQ",$E$1+2,IF($S17="RAF",$E$1+1,IF($S17="RDG",$E$1+2,IF($S17="OCS",$E$1+2,$S17))))))))</f>
        <v>0</v>
      </c>
      <c r="U17" s="883"/>
      <c r="V17" s="521"/>
      <c r="W17" s="521"/>
      <c r="X17" s="521"/>
      <c r="Y17" s="521"/>
      <c r="Z17" s="521"/>
      <c r="AA17" s="521"/>
      <c r="AB17" s="873"/>
      <c r="AC17" s="874"/>
      <c r="AD17" s="875"/>
      <c r="AE17" s="876"/>
      <c r="AF17" s="877"/>
      <c r="AG17" s="856"/>
      <c r="AH17" s="878"/>
    </row>
    <row r="18" spans="1:34" s="501" customFormat="1" ht="20" customHeight="1">
      <c r="A18" s="896" t="s">
        <v>92</v>
      </c>
      <c r="B18" s="899"/>
      <c r="C18" s="863" t="str">
        <f>IF(B18=0,"_",LOOKUP(B18,H_No,Sail_No))</f>
        <v>_</v>
      </c>
      <c r="D18" s="865"/>
      <c r="E18" s="522"/>
      <c r="F18" s="503"/>
      <c r="G18" s="504"/>
      <c r="H18" s="503"/>
      <c r="I18" s="504">
        <v>7</v>
      </c>
      <c r="J18" s="505"/>
      <c r="K18" s="505"/>
      <c r="L18" s="505">
        <f>IF($I18="DNC",$E$1+2,IF($I18="DNE",$E$1+2,IF($I18="DNF",$E$1+1,IF($I18="DNS",$E$1+1,IF($I18="DSQ",$E$1+2,IF($I18="RAF",$E$1+1,IF($I18="RDG",$E$1+2,IF($I18="OCS",$E$1+2,$I18))))))))</f>
        <v>7</v>
      </c>
      <c r="M18" s="506"/>
      <c r="N18" s="503"/>
      <c r="O18" s="506"/>
      <c r="P18" s="503"/>
      <c r="Q18" s="506"/>
      <c r="R18" s="505"/>
      <c r="S18" s="505"/>
      <c r="T18" s="507">
        <f t="shared" ref="T18" si="25">IF($Q18="DNC",$E$1+2,IF($Q18="DNE",$E$1+2,IF($Q18="DNF",$E$1+1,IF($Q18="DNS",$E$1+1,IF($Q18="DSQ",$E$1+2,IF($Q18="RAF",$E$1+1,IF($Q18="RDG",$E$1+2,IF($Q18="OCS",$E$1+2,$Q18))))))))</f>
        <v>0</v>
      </c>
      <c r="U18" s="867">
        <f t="shared" ref="U18" si="26">IF(D18="N",1,IF(D18="Y",0,0))</f>
        <v>0</v>
      </c>
      <c r="V18" s="508"/>
      <c r="W18" s="508"/>
      <c r="X18" s="508"/>
      <c r="Y18" s="508"/>
      <c r="Z18" s="508"/>
      <c r="AA18" s="508"/>
      <c r="AB18" s="869">
        <v>7</v>
      </c>
      <c r="AC18" s="870"/>
      <c r="AD18" s="848">
        <f t="shared" ref="AD18" si="27">SUM(L18:L20)</f>
        <v>14</v>
      </c>
      <c r="AE18" s="850">
        <f>SUM(T18:T20)</f>
        <v>0</v>
      </c>
      <c r="AF18" s="852">
        <f t="shared" ref="AF18" si="28">SUM(AB18:AE20)</f>
        <v>21</v>
      </c>
      <c r="AG18" s="854">
        <f t="shared" ref="AG18" si="29">RANK(AF18,$AF$3:$AF$35,1)</f>
        <v>7</v>
      </c>
      <c r="AH18" s="905"/>
    </row>
    <row r="19" spans="1:34" s="501" customFormat="1" ht="20" customHeight="1">
      <c r="A19" s="897"/>
      <c r="B19" s="900"/>
      <c r="C19" s="864"/>
      <c r="D19" s="866"/>
      <c r="E19" s="523"/>
      <c r="F19" s="510"/>
      <c r="G19" s="511"/>
      <c r="H19" s="510"/>
      <c r="I19" s="512"/>
      <c r="J19" s="511">
        <v>7</v>
      </c>
      <c r="K19" s="512"/>
      <c r="L19" s="512">
        <f>IF($J19="DNC",$E$1+2,IF($J19="DNE",$E$1+2,IF($J19="DNF",$E$1+1,IF($J19="DNS",$E$1+1,IF($J19="DSQ",$E$1+2,IF($J19="RAF",$E$1+1,IF($J19="RDG",$E$1+2,IF($J19="OCS",$E$1+2,$J19))))))))</f>
        <v>7</v>
      </c>
      <c r="M19" s="513"/>
      <c r="N19" s="510"/>
      <c r="O19" s="513"/>
      <c r="P19" s="510"/>
      <c r="Q19" s="512"/>
      <c r="R19" s="513"/>
      <c r="S19" s="512"/>
      <c r="T19" s="512">
        <f t="shared" ref="T19" si="30">IF($R19="DNC",$E$1+2,IF($R19="DNE",$E$1+2,IF($R19="DNF",$E$1+1,IF($R19="DNS",$E$1+1,IF($R19="DSQ",$E$1+2,IF($R19="RAF",$E$1+1,IF($R19="RDG",$E$1+2,IF($R19="OCS",$E$1+2,$R19))))))))</f>
        <v>0</v>
      </c>
      <c r="U19" s="868"/>
      <c r="V19" s="514"/>
      <c r="W19" s="514"/>
      <c r="X19" s="514"/>
      <c r="Y19" s="514"/>
      <c r="Z19" s="514"/>
      <c r="AA19" s="514"/>
      <c r="AB19" s="871"/>
      <c r="AC19" s="872"/>
      <c r="AD19" s="849"/>
      <c r="AE19" s="851"/>
      <c r="AF19" s="853"/>
      <c r="AG19" s="855"/>
      <c r="AH19" s="906"/>
    </row>
    <row r="20" spans="1:34" s="501" customFormat="1" ht="20" customHeight="1" thickBot="1">
      <c r="A20" s="898"/>
      <c r="B20" s="901"/>
      <c r="C20" s="881"/>
      <c r="D20" s="882"/>
      <c r="E20" s="524"/>
      <c r="F20" s="516"/>
      <c r="G20" s="517"/>
      <c r="H20" s="516"/>
      <c r="I20" s="518"/>
      <c r="J20" s="518"/>
      <c r="K20" s="517"/>
      <c r="L20" s="518">
        <f>IF($K20="DNC",$E$1+2,IF($K20="DNE",$E$1+2,IF($K20="DNF",$E$1+1,IF($K20="DNS",$E$1+1,IF($K20="DSQ",$E$1+2,IF($K20="RAF",$E$1+1,IF($K20="RDG",$E$1+2,IF($K20="OCS",$E$1+2,$K20))))))))</f>
        <v>0</v>
      </c>
      <c r="M20" s="519"/>
      <c r="N20" s="516"/>
      <c r="O20" s="519"/>
      <c r="P20" s="516"/>
      <c r="Q20" s="518"/>
      <c r="R20" s="518"/>
      <c r="S20" s="519"/>
      <c r="T20" s="520">
        <f t="shared" ref="T20" si="31">IF($S20="DNC",$E$1+2,IF($S20="DNE",$E$1+2,IF($S20="DNF",$E$1+1,IF($S20="DNS",$E$1+1,IF($S20="DSQ",$E$1+2,IF($S20="RAF",$E$1+1,IF($S20="RDG",$E$1+2,IF($S20="OCS",$E$1+2,$S20))))))))</f>
        <v>0</v>
      </c>
      <c r="U20" s="883"/>
      <c r="V20" s="521"/>
      <c r="W20" s="521"/>
      <c r="X20" s="521"/>
      <c r="Y20" s="521"/>
      <c r="Z20" s="521"/>
      <c r="AA20" s="521"/>
      <c r="AB20" s="873"/>
      <c r="AC20" s="874"/>
      <c r="AD20" s="875"/>
      <c r="AE20" s="876"/>
      <c r="AF20" s="877"/>
      <c r="AG20" s="856"/>
      <c r="AH20" s="907"/>
    </row>
    <row r="21" spans="1:34" s="501" customFormat="1" ht="20" customHeight="1">
      <c r="A21" s="890" t="s">
        <v>83</v>
      </c>
      <c r="B21" s="861" t="s">
        <v>45</v>
      </c>
      <c r="C21" s="863" t="str">
        <f>IF(B21=0,"_",LOOKUP(B21,H_No,Sail_No))</f>
        <v>680</v>
      </c>
      <c r="D21" s="865"/>
      <c r="E21" s="522"/>
      <c r="F21" s="503" t="s">
        <v>228</v>
      </c>
      <c r="G21" s="504"/>
      <c r="H21" s="503"/>
      <c r="I21" s="504">
        <v>6</v>
      </c>
      <c r="J21" s="505"/>
      <c r="K21" s="505"/>
      <c r="L21" s="505">
        <f>IF($I21="DNC",$E$1+2,IF($I21="DNE",$E$1+2,IF($I21="DNF",$E$1+1,IF($I21="DNS",$E$1+1,IF($I21="DSQ",$E$1+2,IF($I21="RAF",$E$1+1,IF($I21="RDG",$E$1+2,IF($I21="OCS",$E$1+2,$I21))))))))</f>
        <v>6</v>
      </c>
      <c r="M21" s="506"/>
      <c r="N21" s="503"/>
      <c r="O21" s="506"/>
      <c r="P21" s="503"/>
      <c r="Q21" s="506"/>
      <c r="R21" s="505"/>
      <c r="S21" s="505"/>
      <c r="T21" s="507">
        <f t="shared" ref="T21" si="32">IF($Q21="DNC",$E$1+2,IF($Q21="DNE",$E$1+2,IF($Q21="DNF",$E$1+1,IF($Q21="DNS",$E$1+1,IF($Q21="DSQ",$E$1+2,IF($Q21="RAF",$E$1+1,IF($Q21="RDG",$E$1+2,IF($Q21="OCS",$E$1+2,$Q21))))))))</f>
        <v>0</v>
      </c>
      <c r="U21" s="867">
        <f t="shared" ref="U21" si="33">IF(D21="N",1,IF(D21="Y",0,0))</f>
        <v>0</v>
      </c>
      <c r="V21" s="508"/>
      <c r="W21" s="508"/>
      <c r="X21" s="508"/>
      <c r="Y21" s="508"/>
      <c r="Z21" s="508"/>
      <c r="AA21" s="508"/>
      <c r="AB21" s="869">
        <f t="shared" ref="AB21" si="34">SUM(U21:AA23)</f>
        <v>0</v>
      </c>
      <c r="AC21" s="870"/>
      <c r="AD21" s="848">
        <f t="shared" ref="AD21" si="35">SUM(L21:L23)</f>
        <v>12</v>
      </c>
      <c r="AE21" s="850">
        <f>SUM(T21:T23)</f>
        <v>0</v>
      </c>
      <c r="AF21" s="852">
        <f t="shared" ref="AF21" si="36">SUM(AB21:AE23)</f>
        <v>12</v>
      </c>
      <c r="AG21" s="854">
        <f t="shared" ref="AG21" si="37">RANK(AF21,$AF$3:$AF$35,1)</f>
        <v>6</v>
      </c>
      <c r="AH21" s="857"/>
    </row>
    <row r="22" spans="1:34" s="501" customFormat="1" ht="20" customHeight="1">
      <c r="A22" s="891"/>
      <c r="B22" s="862"/>
      <c r="C22" s="864"/>
      <c r="D22" s="866"/>
      <c r="E22" s="523"/>
      <c r="F22" s="510"/>
      <c r="G22" s="511"/>
      <c r="H22" s="510"/>
      <c r="I22" s="512"/>
      <c r="J22" s="511">
        <v>6</v>
      </c>
      <c r="K22" s="512"/>
      <c r="L22" s="512">
        <f>IF($J22="DNC",$E$1+2,IF($J22="DNE",$E$1+2,IF($J22="DNF",$E$1+1,IF($J22="DNS",$E$1+1,IF($J22="DSQ",$E$1+2,IF($J22="RAF",$E$1+1,IF($J22="RDG",$E$1+2,IF($J22="OCS",$E$1+2,$J22))))))))</f>
        <v>6</v>
      </c>
      <c r="M22" s="513"/>
      <c r="N22" s="510"/>
      <c r="O22" s="513"/>
      <c r="P22" s="510"/>
      <c r="Q22" s="512"/>
      <c r="R22" s="513"/>
      <c r="S22" s="512"/>
      <c r="T22" s="512">
        <f t="shared" ref="T22" si="38">IF($R22="DNC",$E$1+2,IF($R22="DNE",$E$1+2,IF($R22="DNF",$E$1+1,IF($R22="DNS",$E$1+1,IF($R22="DSQ",$E$1+2,IF($R22="RAF",$E$1+1,IF($R22="RDG",$E$1+2,IF($R22="OCS",$E$1+2,$R22))))))))</f>
        <v>0</v>
      </c>
      <c r="U22" s="868"/>
      <c r="V22" s="514"/>
      <c r="W22" s="514"/>
      <c r="X22" s="514"/>
      <c r="Y22" s="514"/>
      <c r="Z22" s="514"/>
      <c r="AA22" s="514"/>
      <c r="AB22" s="871"/>
      <c r="AC22" s="872"/>
      <c r="AD22" s="849"/>
      <c r="AE22" s="851"/>
      <c r="AF22" s="853"/>
      <c r="AG22" s="855"/>
      <c r="AH22" s="858"/>
    </row>
    <row r="23" spans="1:34" s="501" customFormat="1" ht="20" customHeight="1" thickBot="1">
      <c r="A23" s="892"/>
      <c r="B23" s="880"/>
      <c r="C23" s="881"/>
      <c r="D23" s="882"/>
      <c r="E23" s="524"/>
      <c r="F23" s="516"/>
      <c r="G23" s="517"/>
      <c r="H23" s="516"/>
      <c r="I23" s="518"/>
      <c r="J23" s="518"/>
      <c r="K23" s="517"/>
      <c r="L23" s="512">
        <f>IF($K23="DNC",$E$1+2,IF($K23="DNE",$E$1+2,IF($K23="DNF",$E$1+1,IF($K23="DNS",$E$1+1,IF($K23="DSQ",$E$1+2,IF($K23="RAF",$E$1+1,IF($K23="RDG",$E$1+2,IF($K23="OCS",$E$1+2,$K23))))))))</f>
        <v>0</v>
      </c>
      <c r="M23" s="519"/>
      <c r="N23" s="516"/>
      <c r="O23" s="519"/>
      <c r="P23" s="516"/>
      <c r="Q23" s="518"/>
      <c r="R23" s="518"/>
      <c r="S23" s="519"/>
      <c r="T23" s="520">
        <f t="shared" ref="T23" si="39">IF($S23="DNC",$E$1+2,IF($S23="DNE",$E$1+2,IF($S23="DNF",$E$1+1,IF($S23="DNS",$E$1+1,IF($S23="DSQ",$E$1+2,IF($S23="RAF",$E$1+1,IF($S23="RDG",$E$1+2,IF($S23="OCS",$E$1+2,$S23))))))))</f>
        <v>0</v>
      </c>
      <c r="U23" s="883"/>
      <c r="V23" s="521"/>
      <c r="W23" s="521"/>
      <c r="X23" s="521"/>
      <c r="Y23" s="521"/>
      <c r="Z23" s="521"/>
      <c r="AA23" s="521"/>
      <c r="AB23" s="873"/>
      <c r="AC23" s="874"/>
      <c r="AD23" s="875"/>
      <c r="AE23" s="876"/>
      <c r="AF23" s="877"/>
      <c r="AG23" s="856"/>
      <c r="AH23" s="878"/>
    </row>
    <row r="24" spans="1:34" s="501" customFormat="1" ht="20" customHeight="1">
      <c r="A24" s="890" t="s">
        <v>84</v>
      </c>
      <c r="B24" s="861"/>
      <c r="C24" s="863" t="str">
        <f>IF(B24=0,"_",LOOKUP(B24,H_No,Sail_No))</f>
        <v>_</v>
      </c>
      <c r="D24" s="865"/>
      <c r="E24" s="522"/>
      <c r="F24" s="503"/>
      <c r="G24" s="504"/>
      <c r="H24" s="503"/>
      <c r="I24" s="504">
        <v>7</v>
      </c>
      <c r="J24" s="505"/>
      <c r="K24" s="505"/>
      <c r="L24" s="505">
        <f>IF($I24="DNC",$E$1+2,IF($I24="DNE",$E$1+2,IF($I24="DNF",$E$1+1,IF($I24="DNS",$E$1+1,IF($I24="DSQ",$E$1+2,IF($I24="RAF",$E$1+1,IF($I24="RDG",$E$1+2,IF($I24="OCS",$E$1+2,$I24))))))))</f>
        <v>7</v>
      </c>
      <c r="M24" s="506"/>
      <c r="N24" s="503"/>
      <c r="O24" s="506"/>
      <c r="P24" s="503"/>
      <c r="Q24" s="506"/>
      <c r="R24" s="505"/>
      <c r="S24" s="505"/>
      <c r="T24" s="507">
        <f t="shared" ref="T24" si="40">IF($Q24="DNC",$E$1+2,IF($Q24="DNE",$E$1+2,IF($Q24="DNF",$E$1+1,IF($Q24="DNS",$E$1+1,IF($Q24="DSQ",$E$1+2,IF($Q24="RAF",$E$1+1,IF($Q24="RDG",$E$1+2,IF($Q24="OCS",$E$1+2,$Q24))))))))</f>
        <v>0</v>
      </c>
      <c r="U24" s="867">
        <f t="shared" ref="U24" si="41">IF(D24="N",1,IF(D24="Y",0,0))</f>
        <v>0</v>
      </c>
      <c r="V24" s="508"/>
      <c r="W24" s="508"/>
      <c r="X24" s="508"/>
      <c r="Y24" s="508"/>
      <c r="Z24" s="508"/>
      <c r="AA24" s="508"/>
      <c r="AB24" s="869">
        <v>7</v>
      </c>
      <c r="AC24" s="870"/>
      <c r="AD24" s="848">
        <f t="shared" ref="AD24" si="42">SUM(L24:L26)</f>
        <v>14</v>
      </c>
      <c r="AE24" s="850">
        <f>SUM(T24:T26)</f>
        <v>0</v>
      </c>
      <c r="AF24" s="852">
        <f t="shared" ref="AF24" si="43">SUM(AB24:AE26)</f>
        <v>21</v>
      </c>
      <c r="AG24" s="854">
        <f t="shared" ref="AG24" si="44">RANK(AF24,$AF$3:$AF$35,1)</f>
        <v>7</v>
      </c>
      <c r="AH24" s="857"/>
    </row>
    <row r="25" spans="1:34" s="501" customFormat="1" ht="20" customHeight="1">
      <c r="A25" s="891"/>
      <c r="B25" s="862"/>
      <c r="C25" s="864"/>
      <c r="D25" s="866"/>
      <c r="E25" s="523"/>
      <c r="F25" s="510"/>
      <c r="G25" s="511"/>
      <c r="H25" s="510"/>
      <c r="I25" s="512"/>
      <c r="J25" s="511">
        <v>7</v>
      </c>
      <c r="K25" s="512"/>
      <c r="L25" s="512">
        <f>IF($J25="DNC",$E$1+2,IF($J25="DNE",$E$1+2,IF($J25="DNF",$E$1+1,IF($J25="DNS",$E$1+1,IF($J25="DSQ",$E$1+2,IF($J25="RAF",$E$1+1,IF($J25="RDG",$E$1+2,IF($J25="OCS",$E$1+2,$J25))))))))</f>
        <v>7</v>
      </c>
      <c r="M25" s="513"/>
      <c r="N25" s="510"/>
      <c r="O25" s="513"/>
      <c r="P25" s="510"/>
      <c r="Q25" s="512"/>
      <c r="R25" s="513"/>
      <c r="S25" s="525"/>
      <c r="T25" s="512">
        <f t="shared" ref="T25" si="45">IF($R25="DNC",$E$1+2,IF($R25="DNE",$E$1+2,IF($R25="DNF",$E$1+1,IF($R25="DNS",$E$1+1,IF($R25="DSQ",$E$1+2,IF($R25="RAF",$E$1+1,IF($R25="RDG",$E$1+2,IF($R25="OCS",$E$1+2,$R25))))))))</f>
        <v>0</v>
      </c>
      <c r="U25" s="868"/>
      <c r="V25" s="514"/>
      <c r="W25" s="514"/>
      <c r="X25" s="514"/>
      <c r="Y25" s="514"/>
      <c r="Z25" s="514"/>
      <c r="AA25" s="514"/>
      <c r="AB25" s="871"/>
      <c r="AC25" s="872"/>
      <c r="AD25" s="849"/>
      <c r="AE25" s="851"/>
      <c r="AF25" s="853"/>
      <c r="AG25" s="855"/>
      <c r="AH25" s="858"/>
    </row>
    <row r="26" spans="1:34" s="501" customFormat="1" ht="20" customHeight="1" thickBot="1">
      <c r="A26" s="892"/>
      <c r="B26" s="880"/>
      <c r="C26" s="881"/>
      <c r="D26" s="882"/>
      <c r="E26" s="524"/>
      <c r="F26" s="516"/>
      <c r="G26" s="517"/>
      <c r="H26" s="516"/>
      <c r="I26" s="518"/>
      <c r="J26" s="518"/>
      <c r="K26" s="517"/>
      <c r="L26" s="512">
        <f>IF($K26="DNC",$E$1+2,IF($K26="DNE",$E$1+2,IF($K26="DNF",$E$1+1,IF($K26="DNS",$E$1+1,IF($K26="DSQ",$E$1+2,IF($K26="RAF",$E$1+1,IF($K26="RDG",$E$1+2,IF($K26="OCS",$E$1+2,$K26))))))))</f>
        <v>0</v>
      </c>
      <c r="M26" s="519"/>
      <c r="N26" s="516"/>
      <c r="O26" s="519"/>
      <c r="P26" s="516"/>
      <c r="Q26" s="518"/>
      <c r="R26" s="518"/>
      <c r="S26" s="519"/>
      <c r="T26" s="520">
        <f t="shared" ref="T26" si="46">IF($S26="DNC",$E$1+2,IF($S26="DNE",$E$1+2,IF($S26="DNF",$E$1+1,IF($S26="DNS",$E$1+1,IF($S26="DSQ",$E$1+2,IF($S26="RAF",$E$1+1,IF($S26="RDG",$E$1+2,IF($S26="OCS",$E$1+2,$S26))))))))</f>
        <v>0</v>
      </c>
      <c r="U26" s="883"/>
      <c r="V26" s="521"/>
      <c r="W26" s="521"/>
      <c r="X26" s="521"/>
      <c r="Y26" s="521"/>
      <c r="Z26" s="521"/>
      <c r="AA26" s="521"/>
      <c r="AB26" s="873"/>
      <c r="AC26" s="874"/>
      <c r="AD26" s="875"/>
      <c r="AE26" s="876"/>
      <c r="AF26" s="877"/>
      <c r="AG26" s="856"/>
      <c r="AH26" s="878"/>
    </row>
    <row r="27" spans="1:34" s="501" customFormat="1" ht="20" customHeight="1">
      <c r="A27" s="884" t="s">
        <v>71</v>
      </c>
      <c r="B27" s="861" t="s">
        <v>41</v>
      </c>
      <c r="C27" s="863" t="str">
        <f>IF(B27=0,"_",LOOKUP(B27,H_No,Sail_No))</f>
        <v>658</v>
      </c>
      <c r="D27" s="865"/>
      <c r="E27" s="522"/>
      <c r="F27" s="503" t="s">
        <v>34</v>
      </c>
      <c r="G27" s="504"/>
      <c r="H27" s="503" t="s">
        <v>302</v>
      </c>
      <c r="I27" s="504">
        <v>2</v>
      </c>
      <c r="J27" s="505"/>
      <c r="K27" s="505"/>
      <c r="L27" s="505">
        <f>IF($I27="DNC",$E$1+2,IF($I27="DNE",$E$1+2,IF($I27="DNF",$E$1+1,IF($I27="DNS",$E$1+1,IF($I27="DSQ",$E$1+2,IF($I27="RAF",$E$1+1,IF($I27="RDG",$E$1+2,IF($I27="OCS",$E$1+2,$I27))))))))</f>
        <v>2</v>
      </c>
      <c r="M27" s="506"/>
      <c r="N27" s="503"/>
      <c r="O27" s="506"/>
      <c r="P27" s="503"/>
      <c r="Q27" s="506"/>
      <c r="R27" s="505"/>
      <c r="S27" s="505"/>
      <c r="T27" s="507">
        <f t="shared" ref="T27" si="47">IF($Q27="DNC",$E$1+2,IF($Q27="DNE",$E$1+2,IF($Q27="DNF",$E$1+1,IF($Q27="DNS",$E$1+1,IF($Q27="DSQ",$E$1+2,IF($Q27="RAF",$E$1+1,IF($Q27="RDG",$E$1+2,IF($Q27="OCS",$E$1+2,$Q27))))))))</f>
        <v>0</v>
      </c>
      <c r="U27" s="867">
        <f t="shared" ref="U27" si="48">IF(D27="N",1,IF(D27="Y",0,0))</f>
        <v>0</v>
      </c>
      <c r="V27" s="508"/>
      <c r="W27" s="508"/>
      <c r="X27" s="508"/>
      <c r="Y27" s="508"/>
      <c r="Z27" s="508"/>
      <c r="AA27" s="508"/>
      <c r="AB27" s="869">
        <f t="shared" ref="AB27" si="49">SUM(U27:AA29)</f>
        <v>0</v>
      </c>
      <c r="AC27" s="870"/>
      <c r="AD27" s="848">
        <f t="shared" ref="AD27" si="50">SUM(L27:L29)</f>
        <v>3</v>
      </c>
      <c r="AE27" s="850">
        <f>SUM(T27:T29)</f>
        <v>0</v>
      </c>
      <c r="AF27" s="852">
        <f t="shared" ref="AF27" si="51">SUM(AB27:AE29)</f>
        <v>3</v>
      </c>
      <c r="AG27" s="854">
        <f t="shared" ref="AG27" si="52">RANK(AF27,$AF$3:$AF$35,1)</f>
        <v>1</v>
      </c>
      <c r="AH27" s="857"/>
    </row>
    <row r="28" spans="1:34" s="501" customFormat="1" ht="20" customHeight="1">
      <c r="A28" s="885"/>
      <c r="B28" s="862"/>
      <c r="C28" s="864"/>
      <c r="D28" s="866"/>
      <c r="E28" s="523"/>
      <c r="F28" s="510"/>
      <c r="G28" s="511"/>
      <c r="H28" s="510"/>
      <c r="I28" s="512"/>
      <c r="J28" s="511">
        <v>1</v>
      </c>
      <c r="K28" s="512"/>
      <c r="L28" s="512">
        <f>IF($J28="DNC",$E$1+2,IF($J28="DNE",$E$1+2,IF($J28="DNF",$E$1+1,IF($J28="DNS",$E$1+1,IF($J28="DSQ",$E$1+2,IF($J28="RAF",$E$1+1,IF($J28="RDG",$E$1+2,IF($J28="OCS",$E$1+2,$J28))))))))</f>
        <v>1</v>
      </c>
      <c r="M28" s="513"/>
      <c r="N28" s="510"/>
      <c r="O28" s="513"/>
      <c r="P28" s="510"/>
      <c r="Q28" s="512"/>
      <c r="R28" s="513"/>
      <c r="S28" s="512"/>
      <c r="T28" s="512">
        <f t="shared" ref="T28" si="53">IF($R28="DNC",$E$1+2,IF($R28="DNE",$E$1+2,IF($R28="DNF",$E$1+1,IF($R28="DNS",$E$1+1,IF($R28="DSQ",$E$1+2,IF($R28="RAF",$E$1+1,IF($R28="RDG",$E$1+2,IF($R28="OCS",$E$1+2,$R28))))))))</f>
        <v>0</v>
      </c>
      <c r="U28" s="868"/>
      <c r="V28" s="514"/>
      <c r="W28" s="514"/>
      <c r="X28" s="514"/>
      <c r="Y28" s="514"/>
      <c r="Z28" s="514"/>
      <c r="AA28" s="514"/>
      <c r="AB28" s="871"/>
      <c r="AC28" s="872"/>
      <c r="AD28" s="849"/>
      <c r="AE28" s="851"/>
      <c r="AF28" s="853"/>
      <c r="AG28" s="855"/>
      <c r="AH28" s="858"/>
    </row>
    <row r="29" spans="1:34" s="501" customFormat="1" ht="20" customHeight="1" thickBot="1">
      <c r="A29" s="886"/>
      <c r="B29" s="880"/>
      <c r="C29" s="881"/>
      <c r="D29" s="882"/>
      <c r="E29" s="524"/>
      <c r="F29" s="516"/>
      <c r="G29" s="517"/>
      <c r="H29" s="516"/>
      <c r="I29" s="518"/>
      <c r="J29" s="518"/>
      <c r="K29" s="517"/>
      <c r="L29" s="512">
        <f>IF($K29="DNC",$E$1+2,IF($K29="DNE",$E$1+2,IF($K29="DNF",$E$1+1,IF($K29="DNS",$E$1+1,IF($K29="DSQ",$E$1+2,IF($K29="RAF",$E$1+1,IF($K29="RDG",$E$1+2,IF($K29="OCS",$E$1+2,$K29))))))))</f>
        <v>0</v>
      </c>
      <c r="M29" s="519"/>
      <c r="N29" s="516"/>
      <c r="O29" s="519"/>
      <c r="P29" s="516"/>
      <c r="Q29" s="518"/>
      <c r="R29" s="518"/>
      <c r="S29" s="519"/>
      <c r="T29" s="520">
        <f t="shared" ref="T29" si="54">IF($S29="DNC",$E$1+2,IF($S29="DNE",$E$1+2,IF($S29="DNF",$E$1+1,IF($S29="DNS",$E$1+1,IF($S29="DSQ",$E$1+2,IF($S29="RAF",$E$1+1,IF($S29="RDG",$E$1+2,IF($S29="OCS",$E$1+2,$S29))))))))</f>
        <v>0</v>
      </c>
      <c r="U29" s="883"/>
      <c r="V29" s="521"/>
      <c r="W29" s="521"/>
      <c r="X29" s="521"/>
      <c r="Y29" s="521"/>
      <c r="Z29" s="521"/>
      <c r="AA29" s="521"/>
      <c r="AB29" s="873"/>
      <c r="AC29" s="874"/>
      <c r="AD29" s="875"/>
      <c r="AE29" s="876"/>
      <c r="AF29" s="877"/>
      <c r="AG29" s="856"/>
      <c r="AH29" s="878"/>
    </row>
    <row r="30" spans="1:34" s="501" customFormat="1" ht="20" customHeight="1">
      <c r="A30" s="859" t="s">
        <v>104</v>
      </c>
      <c r="B30" s="861" t="s">
        <v>38</v>
      </c>
      <c r="C30" s="863" t="str">
        <f>IF(B30=0,"_",LOOKUP(B30,H_No,Sail_No))</f>
        <v>183</v>
      </c>
      <c r="D30" s="865"/>
      <c r="E30" s="522"/>
      <c r="F30" s="503" t="s">
        <v>44</v>
      </c>
      <c r="G30" s="504"/>
      <c r="H30" s="503"/>
      <c r="I30" s="504">
        <v>1</v>
      </c>
      <c r="J30" s="505"/>
      <c r="K30" s="505"/>
      <c r="L30" s="505">
        <f>IF($I30="DNC",$E$1+2,IF($I30="DNE",$E$1+2,IF($I30="DNF",$E$1+1,IF($I30="DNS",$E$1+1,IF($I30="DSQ",$E$1+2,IF($I30="RAF",$E$1+1,IF($I30="RDG",$E$1+2,IF($I30="OCS",$E$1+2,$I30))))))))</f>
        <v>1</v>
      </c>
      <c r="M30" s="506"/>
      <c r="N30" s="503"/>
      <c r="O30" s="506"/>
      <c r="P30" s="503"/>
      <c r="Q30" s="506"/>
      <c r="R30" s="505"/>
      <c r="S30" s="505"/>
      <c r="T30" s="507">
        <f t="shared" ref="T30" si="55">IF($Q30="DNC",$E$1+2,IF($Q30="DNE",$E$1+2,IF($Q30="DNF",$E$1+1,IF($Q30="DNS",$E$1+1,IF($Q30="DSQ",$E$1+2,IF($Q30="RAF",$E$1+1,IF($Q30="RDG",$E$1+2,IF($Q30="OCS",$E$1+2,$Q30))))))))</f>
        <v>0</v>
      </c>
      <c r="U30" s="867">
        <f t="shared" ref="U30" si="56">IF(D30="N",1,IF(D30="Y",0,0))</f>
        <v>0</v>
      </c>
      <c r="V30" s="508"/>
      <c r="W30" s="508"/>
      <c r="X30" s="508"/>
      <c r="Y30" s="508"/>
      <c r="Z30" s="508"/>
      <c r="AA30" s="508"/>
      <c r="AB30" s="869">
        <v>0</v>
      </c>
      <c r="AC30" s="870"/>
      <c r="AD30" s="848">
        <f t="shared" ref="AD30" si="57">SUM(L30:L32)</f>
        <v>6</v>
      </c>
      <c r="AE30" s="850">
        <f>SUM(T30:T32)</f>
        <v>0</v>
      </c>
      <c r="AF30" s="852">
        <f t="shared" ref="AF30" si="58">SUM(AB30:AE32)</f>
        <v>6</v>
      </c>
      <c r="AG30" s="854">
        <f t="shared" ref="AG30" si="59">RANK(AF30,$AF$3:$AF$35,1)</f>
        <v>2</v>
      </c>
      <c r="AH30" s="857"/>
    </row>
    <row r="31" spans="1:34" s="501" customFormat="1" ht="20" customHeight="1">
      <c r="A31" s="860"/>
      <c r="B31" s="862"/>
      <c r="C31" s="864"/>
      <c r="D31" s="866"/>
      <c r="E31" s="523"/>
      <c r="F31" s="510"/>
      <c r="G31" s="511"/>
      <c r="H31" s="510"/>
      <c r="I31" s="512"/>
      <c r="J31" s="511">
        <v>5</v>
      </c>
      <c r="K31" s="512"/>
      <c r="L31" s="512">
        <f>IF($J31="DNC",$E$1+2,IF($J31="DNE",$E$1+2,IF($J31="DNF",$E$1+1,IF($J31="DNS",$E$1+1,IF($J31="DSQ",$E$1+2,IF($J31="RAF",$E$1+1,IF($J31="RDG",$E$1+2,IF($J31="OCS",$E$1+2,$J31))))))))</f>
        <v>5</v>
      </c>
      <c r="M31" s="513"/>
      <c r="N31" s="510"/>
      <c r="O31" s="513"/>
      <c r="P31" s="510"/>
      <c r="Q31" s="512"/>
      <c r="R31" s="513"/>
      <c r="S31" s="512"/>
      <c r="T31" s="512">
        <f t="shared" ref="T31" si="60">IF($R31="DNC",$E$1+2,IF($R31="DNE",$E$1+2,IF($R31="DNF",$E$1+1,IF($R31="DNS",$E$1+1,IF($R31="DSQ",$E$1+2,IF($R31="RAF",$E$1+1,IF($R31="RDG",$E$1+2,IF($R31="OCS",$E$1+2,$R31))))))))</f>
        <v>0</v>
      </c>
      <c r="U31" s="868"/>
      <c r="V31" s="514"/>
      <c r="W31" s="514"/>
      <c r="X31" s="514"/>
      <c r="Y31" s="514"/>
      <c r="Z31" s="514"/>
      <c r="AA31" s="514"/>
      <c r="AB31" s="871"/>
      <c r="AC31" s="872"/>
      <c r="AD31" s="849"/>
      <c r="AE31" s="851"/>
      <c r="AF31" s="853"/>
      <c r="AG31" s="855"/>
      <c r="AH31" s="858"/>
    </row>
    <row r="32" spans="1:34" s="501" customFormat="1" ht="20" customHeight="1" thickBot="1">
      <c r="A32" s="879"/>
      <c r="B32" s="880"/>
      <c r="C32" s="881"/>
      <c r="D32" s="882"/>
      <c r="E32" s="524"/>
      <c r="F32" s="516"/>
      <c r="G32" s="517"/>
      <c r="H32" s="516"/>
      <c r="I32" s="518"/>
      <c r="J32" s="518"/>
      <c r="K32" s="517"/>
      <c r="L32" s="512">
        <f>IF($K32="DNC",$E$1+2,IF($K32="DNE",$E$1+2,IF($K32="DNF",$E$1+1,IF($K32="DNS",$E$1+1,IF($K32="DSQ",$E$1+2,IF($K32="RAF",$E$1+1,IF($K32="RDG",$E$1+2,IF($K32="OCS",$E$1+2,$K32))))))))</f>
        <v>0</v>
      </c>
      <c r="M32" s="519"/>
      <c r="N32" s="516"/>
      <c r="O32" s="519"/>
      <c r="P32" s="516"/>
      <c r="Q32" s="518"/>
      <c r="R32" s="518"/>
      <c r="S32" s="519"/>
      <c r="T32" s="520">
        <f t="shared" ref="T32" si="61">IF($S32="DNC",$E$1+2,IF($S32="DNE",$E$1+2,IF($S32="DNF",$E$1+1,IF($S32="DNS",$E$1+1,IF($S32="DSQ",$E$1+2,IF($S32="RAF",$E$1+1,IF($S32="RDG",$E$1+2,IF($S32="OCS",$E$1+2,$S32))))))))</f>
        <v>0</v>
      </c>
      <c r="U32" s="883"/>
      <c r="V32" s="521"/>
      <c r="W32" s="521"/>
      <c r="X32" s="521"/>
      <c r="Y32" s="521"/>
      <c r="Z32" s="521"/>
      <c r="AA32" s="521"/>
      <c r="AB32" s="873"/>
      <c r="AC32" s="874"/>
      <c r="AD32" s="875"/>
      <c r="AE32" s="876"/>
      <c r="AF32" s="877"/>
      <c r="AG32" s="856"/>
      <c r="AH32" s="878"/>
    </row>
    <row r="33" spans="1:34" s="501" customFormat="1" ht="19.5" customHeight="1">
      <c r="A33" s="859" t="s">
        <v>103</v>
      </c>
      <c r="B33" s="861"/>
      <c r="C33" s="863" t="str">
        <f>IF(B33=0,"_",LOOKUP(B33,H_No,Sail_No))</f>
        <v>_</v>
      </c>
      <c r="D33" s="865"/>
      <c r="E33" s="522"/>
      <c r="F33" s="503"/>
      <c r="G33" s="504"/>
      <c r="H33" s="503"/>
      <c r="I33" s="504">
        <v>7</v>
      </c>
      <c r="J33" s="505"/>
      <c r="K33" s="505"/>
      <c r="L33" s="505">
        <f>IF($I33="DNC",$E$1+2,IF($I33="DNE",$E$1+2,IF($I33="DNF",$E$1+1,IF($I33="DNS",$E$1+1,IF($I33="DSQ",$E$1+2,IF($I33="RAF",$E$1+1,IF($I33="RDG",$E$1+2,IF($I33="OCS",$E$1+2,$I33))))))))</f>
        <v>7</v>
      </c>
      <c r="M33" s="506"/>
      <c r="N33" s="503"/>
      <c r="O33" s="506"/>
      <c r="P33" s="503"/>
      <c r="Q33" s="506"/>
      <c r="R33" s="505"/>
      <c r="S33" s="505"/>
      <c r="T33" s="507">
        <f t="shared" ref="T33" si="62">IF($Q33="DNC",$E$1+2,IF($Q33="DNE",$E$1+2,IF($Q33="DNF",$E$1+1,IF($Q33="DNS",$E$1+1,IF($Q33="DSQ",$E$1+2,IF($Q33="RAF",$E$1+1,IF($Q33="RDG",$E$1+2,IF($Q33="OCS",$E$1+2,$Q33))))))))</f>
        <v>0</v>
      </c>
      <c r="U33" s="867">
        <f t="shared" ref="U33" si="63">IF(D33="N",1,IF(D33="Y",0,0))</f>
        <v>0</v>
      </c>
      <c r="V33" s="508"/>
      <c r="W33" s="508"/>
      <c r="X33" s="508"/>
      <c r="Y33" s="508"/>
      <c r="Z33" s="508"/>
      <c r="AA33" s="508"/>
      <c r="AB33" s="869">
        <v>7</v>
      </c>
      <c r="AC33" s="870"/>
      <c r="AD33" s="848">
        <f t="shared" ref="AD33" si="64">SUM(L33:L35)</f>
        <v>14</v>
      </c>
      <c r="AE33" s="850">
        <f>SUM(T33:T35)</f>
        <v>0</v>
      </c>
      <c r="AF33" s="852">
        <f t="shared" ref="AF33" si="65">SUM(AB33:AE35)</f>
        <v>21</v>
      </c>
      <c r="AG33" s="854">
        <f t="shared" ref="AG33" si="66">RANK(AF33,$AF$3:$AF$35,1)</f>
        <v>7</v>
      </c>
      <c r="AH33" s="857"/>
    </row>
    <row r="34" spans="1:34" s="501" customFormat="1" ht="20" customHeight="1">
      <c r="A34" s="860"/>
      <c r="B34" s="862"/>
      <c r="C34" s="864"/>
      <c r="D34" s="866"/>
      <c r="E34" s="523"/>
      <c r="F34" s="510"/>
      <c r="G34" s="511"/>
      <c r="H34" s="510"/>
      <c r="I34" s="512"/>
      <c r="J34" s="511">
        <v>7</v>
      </c>
      <c r="K34" s="512"/>
      <c r="L34" s="512">
        <f>IF($J34="DNC",$E$1+2,IF($J34="DNE",$E$1+2,IF($J34="DNF",$E$1+1,IF($J34="DNS",$E$1+1,IF($J34="DSQ",$E$1+2,IF($J34="RAF",$E$1+1,IF($J34="RDG",$E$1+2,IF($J34="OCS",$E$1+2,$J34))))))))</f>
        <v>7</v>
      </c>
      <c r="M34" s="513"/>
      <c r="N34" s="510" t="str">
        <f t="shared" ref="N34:N37" si="67">IF(M34=0,"",LOOKUP(M34,No,Name))</f>
        <v/>
      </c>
      <c r="O34" s="513"/>
      <c r="P34" s="510" t="str">
        <f t="shared" ref="P34:P37" si="68">IF(O34=0,"",LOOKUP(O34,No,Name))</f>
        <v/>
      </c>
      <c r="Q34" s="512"/>
      <c r="R34" s="513"/>
      <c r="S34" s="512"/>
      <c r="T34" s="512">
        <f t="shared" ref="T34" si="69">IF($R34="DNC",$E$1+2,IF($R34="DNE",$E$1+2,IF($R34="DNF",$E$1+1,IF($R34="DNS",$E$1+1,IF($R34="DSQ",$E$1+2,IF($R34="RAF",$E$1+1,IF($R34="RDG",$E$1+2,IF($R34="OCS",$E$1+2,$R34))))))))</f>
        <v>0</v>
      </c>
      <c r="U34" s="868"/>
      <c r="V34" s="514"/>
      <c r="W34" s="514"/>
      <c r="X34" s="514"/>
      <c r="Y34" s="514"/>
      <c r="Z34" s="514"/>
      <c r="AA34" s="514"/>
      <c r="AB34" s="871"/>
      <c r="AC34" s="872"/>
      <c r="AD34" s="849"/>
      <c r="AE34" s="851"/>
      <c r="AF34" s="853"/>
      <c r="AG34" s="855"/>
      <c r="AH34" s="858"/>
    </row>
    <row r="35" spans="1:34" s="501" customFormat="1" ht="20" customHeight="1" thickBot="1">
      <c r="A35" s="860"/>
      <c r="B35" s="862"/>
      <c r="C35" s="864"/>
      <c r="D35" s="866"/>
      <c r="E35" s="526"/>
      <c r="F35" s="527"/>
      <c r="G35" s="528"/>
      <c r="H35" s="527"/>
      <c r="I35" s="529"/>
      <c r="J35" s="529"/>
      <c r="K35" s="528"/>
      <c r="L35" s="512">
        <f>IF($K35="DNC",$E$1+2,IF($K35="DNE",$E$1+2,IF($K35="DNF",$E$1+1,IF($K35="DNS",$E$1+1,IF($K35="DSQ",$E$1+2,IF($K35="RAF",$E$1+1,IF($K35="RDG",$E$1+2,IF($K35="OCS",$E$1+2,$K35))))))))</f>
        <v>0</v>
      </c>
      <c r="M35" s="530"/>
      <c r="N35" s="527"/>
      <c r="O35" s="530"/>
      <c r="P35" s="527"/>
      <c r="Q35" s="529"/>
      <c r="R35" s="529"/>
      <c r="S35" s="530"/>
      <c r="T35" s="520">
        <f t="shared" ref="T35" si="70">IF($S35="DNC",$E$1+2,IF($S35="DNE",$E$1+2,IF($S35="DNF",$E$1+1,IF($S35="DNS",$E$1+1,IF($S35="DSQ",$E$1+2,IF($S35="RAF",$E$1+1,IF($S35="RDG",$E$1+2,IF($S35="OCS",$E$1+2,$S35))))))))</f>
        <v>0</v>
      </c>
      <c r="U35" s="883"/>
      <c r="V35" s="532"/>
      <c r="W35" s="532"/>
      <c r="X35" s="532"/>
      <c r="Y35" s="532"/>
      <c r="Z35" s="532"/>
      <c r="AA35" s="532"/>
      <c r="AB35" s="871"/>
      <c r="AC35" s="872"/>
      <c r="AD35" s="849"/>
      <c r="AE35" s="851"/>
      <c r="AF35" s="877"/>
      <c r="AG35" s="856"/>
      <c r="AH35" s="858"/>
    </row>
    <row r="36" spans="1:34" s="501" customFormat="1" ht="40" customHeight="1" thickBot="1">
      <c r="A36" s="533" t="s">
        <v>100</v>
      </c>
      <c r="B36" s="534"/>
      <c r="C36" s="535"/>
      <c r="D36" s="536"/>
      <c r="E36" s="537"/>
      <c r="F36" s="538" t="str">
        <f t="shared" ref="F36:F37" si="71">IF(E36=0,"",LOOKUP(E36,No,Name))</f>
        <v/>
      </c>
      <c r="G36" s="539"/>
      <c r="H36" s="538" t="str">
        <f t="shared" ref="H36:H37" si="72">IF(G36=0,"",LOOKUP(G36,No,Name))</f>
        <v/>
      </c>
      <c r="I36" s="540"/>
      <c r="J36" s="540"/>
      <c r="K36" s="540"/>
      <c r="L36" s="540"/>
      <c r="M36" s="539"/>
      <c r="N36" s="538" t="str">
        <f t="shared" si="67"/>
        <v/>
      </c>
      <c r="O36" s="541"/>
      <c r="P36" s="538" t="str">
        <f t="shared" si="68"/>
        <v/>
      </c>
      <c r="Q36" s="540"/>
      <c r="R36" s="540"/>
      <c r="S36" s="540"/>
      <c r="T36" s="540"/>
      <c r="U36" s="542">
        <f>IF(E36=0,0,IF(E36=M36,2,0))</f>
        <v>0</v>
      </c>
      <c r="V36" s="543"/>
      <c r="W36" s="543"/>
      <c r="X36" s="543"/>
      <c r="Y36" s="543"/>
      <c r="Z36" s="543"/>
      <c r="AA36" s="543"/>
      <c r="AB36" s="842"/>
      <c r="AC36" s="843"/>
      <c r="AD36" s="544"/>
      <c r="AE36" s="545"/>
      <c r="AF36" s="546"/>
      <c r="AG36" s="547"/>
      <c r="AH36" s="548"/>
    </row>
    <row r="37" spans="1:34" s="501" customFormat="1" ht="40" customHeight="1" thickBot="1">
      <c r="A37" s="533" t="s">
        <v>252</v>
      </c>
      <c r="B37" s="534"/>
      <c r="C37" s="535"/>
      <c r="D37" s="536"/>
      <c r="E37" s="537"/>
      <c r="F37" s="538" t="str">
        <f t="shared" si="71"/>
        <v/>
      </c>
      <c r="G37" s="539"/>
      <c r="H37" s="538" t="str">
        <f t="shared" si="72"/>
        <v/>
      </c>
      <c r="I37" s="540"/>
      <c r="J37" s="540"/>
      <c r="K37" s="540"/>
      <c r="L37" s="540"/>
      <c r="M37" s="539"/>
      <c r="N37" s="538" t="str">
        <f t="shared" si="67"/>
        <v/>
      </c>
      <c r="O37" s="541"/>
      <c r="P37" s="538" t="str">
        <f t="shared" si="68"/>
        <v/>
      </c>
      <c r="Q37" s="540"/>
      <c r="R37" s="540"/>
      <c r="S37" s="540"/>
      <c r="T37" s="540"/>
      <c r="U37" s="542">
        <f>IF(E37=0,0,IF(E37=M37,2,0))</f>
        <v>0</v>
      </c>
      <c r="V37" s="543"/>
      <c r="W37" s="543"/>
      <c r="X37" s="543"/>
      <c r="Y37" s="543"/>
      <c r="Z37" s="543"/>
      <c r="AA37" s="543"/>
      <c r="AB37" s="842"/>
      <c r="AC37" s="843"/>
      <c r="AD37" s="544"/>
      <c r="AE37" s="545"/>
      <c r="AF37" s="549"/>
      <c r="AG37" s="550"/>
      <c r="AH37" s="548"/>
    </row>
    <row r="38" spans="1:34" s="552" customFormat="1" ht="26.25" customHeight="1">
      <c r="A38" s="551" t="s">
        <v>175</v>
      </c>
      <c r="C38" s="553"/>
      <c r="D38" s="553"/>
      <c r="E38" s="554"/>
      <c r="F38" s="585"/>
      <c r="H38" s="844" t="s">
        <v>176</v>
      </c>
      <c r="I38" s="845"/>
      <c r="J38" s="556"/>
      <c r="K38" s="557"/>
      <c r="L38" s="557"/>
      <c r="M38" s="553"/>
      <c r="N38" s="585"/>
      <c r="O38" s="553"/>
      <c r="P38" s="585"/>
      <c r="Q38" s="553"/>
      <c r="R38" s="557"/>
      <c r="S38" s="557"/>
      <c r="T38" s="557"/>
      <c r="U38" s="553"/>
      <c r="V38" s="553"/>
      <c r="W38" s="553"/>
      <c r="X38" s="553"/>
      <c r="Y38" s="553"/>
      <c r="Z38" s="553"/>
      <c r="AA38" s="553"/>
      <c r="AB38" s="553"/>
      <c r="AC38" s="553"/>
      <c r="AD38" s="553"/>
      <c r="AE38" s="553"/>
      <c r="AF38" s="553"/>
      <c r="AG38" s="553"/>
      <c r="AH38" s="585"/>
    </row>
    <row r="39" spans="1:34" s="564" customFormat="1" ht="18.75" customHeight="1">
      <c r="A39" s="558">
        <v>1</v>
      </c>
      <c r="B39" s="835" t="s">
        <v>253</v>
      </c>
      <c r="C39" s="835"/>
      <c r="D39" s="835"/>
      <c r="E39" s="835"/>
      <c r="F39" s="835"/>
      <c r="G39" s="559">
        <v>1</v>
      </c>
      <c r="H39" s="560" t="s">
        <v>9</v>
      </c>
      <c r="I39" s="561">
        <v>1</v>
      </c>
      <c r="J39" s="562" t="s">
        <v>149</v>
      </c>
      <c r="K39" s="563"/>
      <c r="L39" s="563"/>
      <c r="M39" s="585"/>
      <c r="N39" s="585"/>
      <c r="O39" s="846" t="s">
        <v>283</v>
      </c>
      <c r="P39" s="846"/>
      <c r="Q39" s="846"/>
      <c r="R39" s="846"/>
      <c r="S39" s="846"/>
      <c r="T39" s="846"/>
      <c r="U39" s="846"/>
      <c r="V39" s="846"/>
      <c r="W39" s="846"/>
      <c r="X39" s="846"/>
      <c r="Y39" s="846"/>
      <c r="Z39" s="846"/>
      <c r="AA39" s="846"/>
      <c r="AB39" s="846"/>
      <c r="AC39" s="846"/>
      <c r="AD39" s="846"/>
      <c r="AE39" s="846"/>
      <c r="AF39" s="846"/>
      <c r="AG39" s="846"/>
      <c r="AH39" s="846"/>
    </row>
    <row r="40" spans="1:34" s="564" customFormat="1" ht="18.75" customHeight="1">
      <c r="A40" s="558">
        <v>2</v>
      </c>
      <c r="B40" s="835" t="s">
        <v>284</v>
      </c>
      <c r="C40" s="835"/>
      <c r="D40" s="835"/>
      <c r="E40" s="835"/>
      <c r="F40" s="835"/>
      <c r="G40" s="559">
        <v>2</v>
      </c>
      <c r="H40" s="565" t="s">
        <v>156</v>
      </c>
      <c r="I40" s="561">
        <v>1</v>
      </c>
      <c r="J40" s="566" t="s">
        <v>157</v>
      </c>
      <c r="K40" s="563"/>
      <c r="L40" s="563"/>
      <c r="M40" s="585"/>
      <c r="N40" s="585"/>
      <c r="O40" s="847" t="s">
        <v>285</v>
      </c>
      <c r="P40" s="847"/>
      <c r="Q40" s="847"/>
      <c r="R40" s="847"/>
      <c r="S40" s="847"/>
      <c r="T40" s="847"/>
      <c r="U40" s="847"/>
      <c r="V40" s="847"/>
      <c r="W40" s="847"/>
      <c r="X40" s="847"/>
      <c r="Y40" s="847"/>
      <c r="Z40" s="847"/>
      <c r="AA40" s="847"/>
      <c r="AB40" s="847"/>
      <c r="AC40" s="847"/>
      <c r="AD40" s="847"/>
      <c r="AE40" s="847"/>
      <c r="AF40" s="567"/>
      <c r="AG40" s="567"/>
      <c r="AH40" s="586"/>
    </row>
    <row r="41" spans="1:34" s="564" customFormat="1" ht="18.75" customHeight="1">
      <c r="A41" s="558">
        <v>3</v>
      </c>
      <c r="B41" s="835" t="s">
        <v>286</v>
      </c>
      <c r="C41" s="835"/>
      <c r="D41" s="835"/>
      <c r="E41" s="835"/>
      <c r="F41" s="835"/>
      <c r="G41" s="559">
        <v>2</v>
      </c>
      <c r="H41" s="565" t="s">
        <v>8</v>
      </c>
      <c r="I41" s="561">
        <v>1</v>
      </c>
      <c r="J41" s="566" t="s">
        <v>152</v>
      </c>
      <c r="K41" s="563"/>
      <c r="L41" s="563"/>
      <c r="M41" s="585"/>
      <c r="N41" s="585"/>
      <c r="O41" s="847"/>
      <c r="P41" s="847"/>
      <c r="Q41" s="847"/>
      <c r="R41" s="847"/>
      <c r="S41" s="847"/>
      <c r="T41" s="847"/>
      <c r="U41" s="847"/>
      <c r="V41" s="847"/>
      <c r="W41" s="847"/>
      <c r="X41" s="847"/>
      <c r="Y41" s="847"/>
      <c r="Z41" s="847"/>
      <c r="AA41" s="847"/>
      <c r="AB41" s="847"/>
      <c r="AC41" s="847"/>
      <c r="AD41" s="847"/>
      <c r="AE41" s="847"/>
      <c r="AF41" s="567"/>
      <c r="AG41" s="567"/>
      <c r="AH41" s="586"/>
    </row>
    <row r="42" spans="1:34" s="564" customFormat="1" ht="18.75" customHeight="1">
      <c r="A42" s="558">
        <v>4</v>
      </c>
      <c r="B42" s="835" t="s">
        <v>287</v>
      </c>
      <c r="C42" s="835"/>
      <c r="D42" s="835"/>
      <c r="E42" s="835"/>
      <c r="F42" s="835"/>
      <c r="G42" s="559">
        <v>1</v>
      </c>
      <c r="H42" s="560" t="s">
        <v>6</v>
      </c>
      <c r="I42" s="561">
        <v>1</v>
      </c>
      <c r="J42" s="563" t="s">
        <v>150</v>
      </c>
      <c r="K42" s="563"/>
      <c r="L42" s="563"/>
      <c r="M42" s="585"/>
      <c r="N42" s="585"/>
      <c r="O42" s="847"/>
      <c r="P42" s="847"/>
      <c r="Q42" s="847"/>
      <c r="R42" s="847"/>
      <c r="S42" s="847"/>
      <c r="T42" s="847"/>
      <c r="U42" s="847"/>
      <c r="V42" s="847"/>
      <c r="W42" s="847"/>
      <c r="X42" s="847"/>
      <c r="Y42" s="847"/>
      <c r="Z42" s="847"/>
      <c r="AA42" s="847"/>
      <c r="AB42" s="847"/>
      <c r="AC42" s="847"/>
      <c r="AD42" s="847"/>
      <c r="AE42" s="847"/>
      <c r="AF42" s="585"/>
      <c r="AG42" s="585"/>
      <c r="AH42" s="585"/>
    </row>
    <row r="43" spans="1:34" s="564" customFormat="1" ht="18.75" customHeight="1">
      <c r="A43" s="558">
        <v>5</v>
      </c>
      <c r="B43" s="835" t="s">
        <v>288</v>
      </c>
      <c r="C43" s="835"/>
      <c r="D43" s="835"/>
      <c r="E43" s="835"/>
      <c r="F43" s="835"/>
      <c r="G43" s="559">
        <v>0</v>
      </c>
      <c r="H43" s="565" t="s">
        <v>7</v>
      </c>
      <c r="I43" s="561">
        <v>1</v>
      </c>
      <c r="J43" s="566" t="s">
        <v>155</v>
      </c>
      <c r="K43" s="563"/>
      <c r="L43" s="563"/>
      <c r="M43" s="585"/>
      <c r="N43" s="585"/>
      <c r="O43" s="567"/>
      <c r="P43" s="586"/>
      <c r="Q43" s="567"/>
      <c r="R43" s="567"/>
      <c r="S43" s="567"/>
      <c r="T43" s="567"/>
      <c r="U43" s="567"/>
      <c r="V43" s="567"/>
      <c r="W43" s="567"/>
      <c r="X43" s="567"/>
      <c r="Y43" s="567"/>
      <c r="Z43" s="567"/>
      <c r="AA43" s="567"/>
      <c r="AB43" s="567"/>
      <c r="AC43" s="567"/>
      <c r="AD43" s="567"/>
      <c r="AE43" s="567"/>
      <c r="AF43" s="585"/>
      <c r="AG43" s="585"/>
      <c r="AH43" s="585"/>
    </row>
    <row r="44" spans="1:34" s="564" customFormat="1" ht="18.75" customHeight="1">
      <c r="A44" s="558">
        <v>6</v>
      </c>
      <c r="B44" s="835" t="s">
        <v>289</v>
      </c>
      <c r="C44" s="835"/>
      <c r="D44" s="835"/>
      <c r="E44" s="835"/>
      <c r="F44" s="835"/>
      <c r="G44" s="559">
        <v>2</v>
      </c>
      <c r="H44" s="565" t="s">
        <v>10</v>
      </c>
      <c r="I44" s="561">
        <v>2</v>
      </c>
      <c r="J44" s="566" t="s">
        <v>261</v>
      </c>
      <c r="K44" s="563"/>
      <c r="L44" s="563"/>
      <c r="M44" s="585"/>
      <c r="N44" s="585"/>
      <c r="O44" s="585"/>
      <c r="P44" s="585"/>
      <c r="Q44" s="585"/>
      <c r="R44" s="563"/>
      <c r="S44" s="563"/>
      <c r="T44" s="563"/>
      <c r="U44" s="585"/>
      <c r="V44" s="585"/>
      <c r="W44" s="585"/>
      <c r="X44" s="585"/>
      <c r="Y44" s="585"/>
      <c r="Z44" s="585"/>
      <c r="AA44" s="585"/>
      <c r="AB44" s="585"/>
      <c r="AC44" s="585"/>
      <c r="AD44" s="585"/>
      <c r="AE44" s="585"/>
      <c r="AF44" s="585"/>
      <c r="AG44" s="585"/>
      <c r="AH44" s="585"/>
    </row>
    <row r="45" spans="1:34" s="564" customFormat="1" ht="18.75" customHeight="1">
      <c r="A45" s="558">
        <v>7</v>
      </c>
      <c r="B45" s="835" t="s">
        <v>290</v>
      </c>
      <c r="C45" s="835"/>
      <c r="D45" s="835"/>
      <c r="E45" s="835"/>
      <c r="F45" s="835"/>
      <c r="G45" s="559">
        <v>0</v>
      </c>
      <c r="H45" s="565" t="s">
        <v>153</v>
      </c>
      <c r="I45" s="561">
        <v>1</v>
      </c>
      <c r="J45" s="566" t="s">
        <v>154</v>
      </c>
      <c r="K45" s="563"/>
      <c r="L45" s="563"/>
      <c r="M45" s="585"/>
      <c r="N45" s="585"/>
      <c r="O45" s="585"/>
      <c r="P45" s="585"/>
      <c r="Q45" s="585"/>
      <c r="R45" s="563"/>
      <c r="S45" s="563"/>
      <c r="T45" s="563"/>
      <c r="U45" s="585"/>
      <c r="V45" s="585"/>
      <c r="W45" s="585"/>
      <c r="X45" s="585"/>
      <c r="Y45" s="585"/>
      <c r="Z45" s="585"/>
      <c r="AA45" s="585"/>
      <c r="AB45" s="585"/>
      <c r="AC45" s="585"/>
      <c r="AD45" s="585"/>
      <c r="AE45" s="585"/>
      <c r="AF45" s="585"/>
      <c r="AG45" s="585"/>
      <c r="AH45" s="585"/>
    </row>
    <row r="46" spans="1:34" ht="18.75" customHeight="1">
      <c r="F46" s="585"/>
      <c r="G46" s="571"/>
      <c r="H46" s="572" t="s">
        <v>158</v>
      </c>
      <c r="I46" s="561">
        <v>2</v>
      </c>
      <c r="J46" s="566" t="s">
        <v>159</v>
      </c>
      <c r="K46" s="562"/>
      <c r="L46" s="562"/>
      <c r="M46" s="571"/>
      <c r="N46" s="585"/>
      <c r="O46" s="571"/>
      <c r="P46" s="585"/>
      <c r="Q46" s="571"/>
      <c r="R46" s="562"/>
      <c r="S46" s="562"/>
      <c r="T46" s="562"/>
      <c r="U46" s="571"/>
      <c r="V46" s="571"/>
      <c r="W46" s="571"/>
      <c r="X46" s="571"/>
      <c r="Y46" s="571"/>
      <c r="Z46" s="571"/>
      <c r="AA46" s="571"/>
      <c r="AB46" s="571"/>
      <c r="AC46" s="571"/>
      <c r="AD46" s="571"/>
      <c r="AE46" s="571"/>
      <c r="AF46" s="571"/>
      <c r="AG46" s="571"/>
      <c r="AH46" s="585"/>
    </row>
    <row r="47" spans="1:34" ht="18.75" customHeight="1" thickBot="1">
      <c r="F47" s="566"/>
      <c r="G47" s="573"/>
      <c r="H47" s="565" t="s">
        <v>246</v>
      </c>
      <c r="I47" s="574" t="s">
        <v>247</v>
      </c>
      <c r="J47" s="573" t="s">
        <v>263</v>
      </c>
      <c r="L47" s="567"/>
      <c r="M47" s="567"/>
      <c r="N47" s="586"/>
      <c r="O47" s="567"/>
      <c r="R47" s="576"/>
      <c r="S47" s="576"/>
      <c r="T47" s="576"/>
      <c r="V47" s="576"/>
      <c r="W47" s="576"/>
      <c r="X47" s="576"/>
      <c r="Y47" s="576"/>
      <c r="Z47" s="576"/>
      <c r="AA47" s="576"/>
      <c r="AB47" s="567"/>
      <c r="AC47" s="567"/>
      <c r="AD47" s="567"/>
      <c r="AE47" s="567"/>
      <c r="AF47" s="567"/>
      <c r="AG47" s="567"/>
      <c r="AH47" s="586"/>
    </row>
    <row r="48" spans="1:34" ht="18.75" customHeight="1">
      <c r="A48" s="836" t="s">
        <v>171</v>
      </c>
      <c r="B48" s="837"/>
      <c r="C48" s="837" t="s">
        <v>87</v>
      </c>
      <c r="D48" s="837"/>
      <c r="E48" s="838"/>
      <c r="F48" s="577"/>
      <c r="G48" s="578"/>
      <c r="H48" s="577"/>
      <c r="I48" s="578"/>
      <c r="J48" s="578"/>
      <c r="K48" s="578"/>
      <c r="L48" s="578"/>
      <c r="M48" s="578"/>
      <c r="N48" s="577"/>
      <c r="O48" s="567"/>
      <c r="R48" s="576"/>
      <c r="S48" s="576"/>
      <c r="T48" s="576"/>
      <c r="V48" s="576"/>
      <c r="W48" s="576"/>
      <c r="X48" s="576"/>
      <c r="Y48" s="576"/>
      <c r="Z48" s="576"/>
      <c r="AA48" s="576"/>
      <c r="AB48" s="567"/>
      <c r="AC48" s="567"/>
      <c r="AD48" s="567"/>
      <c r="AE48" s="567"/>
      <c r="AF48" s="567"/>
      <c r="AG48" s="567"/>
      <c r="AH48" s="586"/>
    </row>
    <row r="49" spans="1:34" ht="18.75" customHeight="1" thickBot="1">
      <c r="A49" s="839" t="s">
        <v>172</v>
      </c>
      <c r="B49" s="840"/>
      <c r="C49" s="840" t="s">
        <v>88</v>
      </c>
      <c r="D49" s="840"/>
      <c r="E49" s="841"/>
      <c r="F49" s="577"/>
      <c r="G49" s="578"/>
      <c r="H49" s="577"/>
      <c r="I49" s="578"/>
      <c r="J49" s="578"/>
      <c r="K49" s="578"/>
      <c r="L49" s="578"/>
      <c r="M49" s="578"/>
      <c r="N49" s="577"/>
      <c r="O49" s="567"/>
      <c r="P49" s="586"/>
      <c r="Q49" s="571"/>
      <c r="R49" s="562"/>
      <c r="S49" s="562"/>
      <c r="T49" s="562"/>
      <c r="U49" s="571"/>
      <c r="V49" s="571"/>
      <c r="W49" s="571"/>
      <c r="X49" s="571"/>
      <c r="Y49" s="571"/>
      <c r="Z49" s="571"/>
      <c r="AA49" s="571"/>
      <c r="AB49" s="571"/>
      <c r="AC49" s="571"/>
      <c r="AD49" s="571"/>
      <c r="AE49" s="571"/>
      <c r="AF49" s="571"/>
      <c r="AG49" s="571"/>
      <c r="AH49" s="585"/>
    </row>
    <row r="50" spans="1:34" ht="25.5" customHeight="1">
      <c r="G50" s="579"/>
      <c r="H50" s="580"/>
      <c r="J50" s="579"/>
      <c r="K50" s="581"/>
      <c r="L50" s="581"/>
      <c r="M50" s="581"/>
      <c r="N50" s="582"/>
      <c r="O50" s="581"/>
      <c r="P50" s="582"/>
      <c r="Q50" s="571"/>
      <c r="R50" s="562"/>
      <c r="S50" s="562"/>
      <c r="T50" s="562"/>
      <c r="U50" s="571"/>
      <c r="V50" s="571"/>
      <c r="W50" s="571"/>
      <c r="X50" s="571"/>
      <c r="Y50" s="571"/>
      <c r="Z50" s="571"/>
      <c r="AA50" s="571"/>
      <c r="AB50" s="571"/>
      <c r="AC50" s="571"/>
      <c r="AD50" s="571"/>
      <c r="AE50" s="571"/>
      <c r="AF50" s="571"/>
      <c r="AG50" s="571"/>
      <c r="AH50" s="585"/>
    </row>
    <row r="51" spans="1:34" ht="25.5" customHeight="1">
      <c r="G51" s="571"/>
      <c r="H51" s="585"/>
      <c r="J51" s="562"/>
      <c r="K51" s="581"/>
      <c r="L51" s="581"/>
      <c r="M51" s="581"/>
      <c r="N51" s="582"/>
      <c r="O51" s="581"/>
      <c r="P51" s="582"/>
      <c r="Q51" s="571"/>
      <c r="R51" s="562"/>
      <c r="S51" s="562"/>
      <c r="T51" s="562"/>
      <c r="U51" s="571"/>
      <c r="V51" s="571"/>
      <c r="W51" s="571"/>
      <c r="X51" s="571"/>
      <c r="Y51" s="571"/>
      <c r="Z51" s="571"/>
      <c r="AA51" s="571"/>
      <c r="AB51" s="571"/>
      <c r="AC51" s="571"/>
      <c r="AD51" s="571"/>
      <c r="AE51" s="571"/>
      <c r="AF51" s="571"/>
      <c r="AG51" s="571"/>
      <c r="AH51" s="585"/>
    </row>
    <row r="52" spans="1:34" ht="15" thickBot="1">
      <c r="A52" s="571"/>
      <c r="B52" s="571"/>
      <c r="C52" s="571"/>
      <c r="D52" s="571"/>
      <c r="E52" s="583"/>
      <c r="F52" s="585"/>
      <c r="G52" s="571"/>
      <c r="H52" s="585"/>
      <c r="I52" s="571"/>
      <c r="J52" s="562"/>
      <c r="K52" s="562"/>
      <c r="L52" s="562"/>
      <c r="M52" s="571"/>
      <c r="N52" s="585"/>
      <c r="O52" s="571"/>
      <c r="P52" s="585"/>
      <c r="Q52" s="571"/>
      <c r="R52" s="562"/>
      <c r="S52" s="562"/>
      <c r="T52" s="562"/>
    </row>
    <row r="53" spans="1:34" ht="19" thickBot="1">
      <c r="N53"/>
      <c r="O53" s="940" t="s">
        <v>293</v>
      </c>
      <c r="P53" s="941"/>
      <c r="Q53" s="590" t="s">
        <v>109</v>
      </c>
      <c r="R53" s="590" t="s">
        <v>110</v>
      </c>
    </row>
    <row r="54" spans="1:34" ht="19" thickBot="1">
      <c r="N54" s="594" t="s">
        <v>295</v>
      </c>
      <c r="O54" s="587" t="s">
        <v>38</v>
      </c>
      <c r="P54" s="588">
        <v>111183</v>
      </c>
      <c r="Q54" s="589">
        <v>1</v>
      </c>
      <c r="R54" s="589">
        <v>5</v>
      </c>
    </row>
    <row r="55" spans="1:34" ht="19" thickBot="1">
      <c r="F55" s="54"/>
      <c r="G55" s="942"/>
      <c r="H55" s="942"/>
      <c r="I55" s="595"/>
      <c r="J55" s="595"/>
      <c r="K55" s="596"/>
      <c r="N55" s="594" t="s">
        <v>296</v>
      </c>
      <c r="O55" s="587" t="s">
        <v>41</v>
      </c>
      <c r="P55" s="588">
        <v>108658</v>
      </c>
      <c r="Q55" s="589">
        <v>2</v>
      </c>
      <c r="R55" s="589">
        <v>1</v>
      </c>
    </row>
    <row r="56" spans="1:34" ht="19" thickBot="1">
      <c r="F56" s="597"/>
      <c r="G56" s="598"/>
      <c r="H56" s="598"/>
      <c r="I56" s="595"/>
      <c r="J56" s="595"/>
      <c r="K56" s="596"/>
      <c r="N56" s="594" t="s">
        <v>298</v>
      </c>
      <c r="O56" s="587" t="s">
        <v>244</v>
      </c>
      <c r="P56" s="588">
        <v>112682</v>
      </c>
      <c r="Q56" s="589">
        <v>3</v>
      </c>
      <c r="R56" s="589">
        <v>4</v>
      </c>
    </row>
    <row r="57" spans="1:34" ht="19" thickBot="1">
      <c r="F57" s="597"/>
      <c r="G57" s="598"/>
      <c r="H57" s="598"/>
      <c r="I57" s="595"/>
      <c r="J57" s="595"/>
      <c r="K57" s="596"/>
      <c r="N57" s="594" t="s">
        <v>299</v>
      </c>
      <c r="O57" s="587" t="s">
        <v>245</v>
      </c>
      <c r="P57" s="588">
        <v>111148</v>
      </c>
      <c r="Q57" s="589">
        <v>4</v>
      </c>
      <c r="R57" s="589">
        <v>2</v>
      </c>
    </row>
    <row r="58" spans="1:34" ht="19" thickBot="1">
      <c r="F58" s="597"/>
      <c r="G58" s="598"/>
      <c r="H58" s="598"/>
      <c r="I58" s="595"/>
      <c r="J58" s="595"/>
      <c r="K58" s="596"/>
      <c r="N58" s="594" t="s">
        <v>297</v>
      </c>
      <c r="O58" s="587" t="s">
        <v>272</v>
      </c>
      <c r="P58" s="588">
        <v>112678</v>
      </c>
      <c r="Q58" s="589">
        <v>5</v>
      </c>
      <c r="R58" s="589">
        <v>3</v>
      </c>
    </row>
    <row r="59" spans="1:34" ht="19" thickBot="1">
      <c r="F59" s="591"/>
      <c r="G59" s="598"/>
      <c r="H59" s="598"/>
      <c r="I59" s="595"/>
      <c r="J59" s="595"/>
      <c r="K59" s="596"/>
      <c r="N59" s="594" t="s">
        <v>300</v>
      </c>
      <c r="O59" s="587" t="s">
        <v>45</v>
      </c>
      <c r="P59" s="588">
        <v>112680</v>
      </c>
      <c r="Q59" s="589">
        <v>6</v>
      </c>
      <c r="R59" s="589">
        <v>6</v>
      </c>
    </row>
    <row r="60" spans="1:34" ht="18">
      <c r="F60" s="591"/>
      <c r="G60" s="598"/>
      <c r="H60" s="598"/>
      <c r="I60" s="595"/>
      <c r="J60" s="595"/>
      <c r="K60" s="596"/>
    </row>
    <row r="61" spans="1:34" ht="18">
      <c r="F61" s="591"/>
      <c r="G61" s="598"/>
      <c r="H61" s="598"/>
      <c r="I61" s="595"/>
      <c r="J61" s="595"/>
      <c r="K61" s="596"/>
    </row>
    <row r="62" spans="1:34">
      <c r="F62" s="599"/>
      <c r="G62" s="600"/>
      <c r="H62" s="599"/>
      <c r="I62" s="600"/>
      <c r="J62" s="596"/>
      <c r="K62" s="596"/>
    </row>
  </sheetData>
  <mergeCells count="154">
    <mergeCell ref="G55:H55"/>
    <mergeCell ref="B43:F43"/>
    <mergeCell ref="B44:F44"/>
    <mergeCell ref="B45:F45"/>
    <mergeCell ref="A48:B48"/>
    <mergeCell ref="C48:E48"/>
    <mergeCell ref="A49:B49"/>
    <mergeCell ref="C49:E49"/>
    <mergeCell ref="AB37:AC37"/>
    <mergeCell ref="H38:I38"/>
    <mergeCell ref="B39:F39"/>
    <mergeCell ref="O39:AH39"/>
    <mergeCell ref="B40:F40"/>
    <mergeCell ref="O40:AE42"/>
    <mergeCell ref="B41:F41"/>
    <mergeCell ref="B42:F42"/>
    <mergeCell ref="AG33:AG35"/>
    <mergeCell ref="AH33:AH35"/>
    <mergeCell ref="AB36:AC36"/>
    <mergeCell ref="A33:A35"/>
    <mergeCell ref="B33:B35"/>
    <mergeCell ref="C33:C35"/>
    <mergeCell ref="D33:D35"/>
    <mergeCell ref="U33:U35"/>
    <mergeCell ref="AB33:AC35"/>
    <mergeCell ref="AG21:AG23"/>
    <mergeCell ref="AH21:AH23"/>
    <mergeCell ref="AB21:AC23"/>
    <mergeCell ref="A30:A32"/>
    <mergeCell ref="B30:B32"/>
    <mergeCell ref="C30:C32"/>
    <mergeCell ref="D30:D32"/>
    <mergeCell ref="U30:U32"/>
    <mergeCell ref="A27:A29"/>
    <mergeCell ref="B27:B29"/>
    <mergeCell ref="C27:C29"/>
    <mergeCell ref="D27:D29"/>
    <mergeCell ref="U27:U29"/>
    <mergeCell ref="AB30:AC32"/>
    <mergeCell ref="AD30:AD32"/>
    <mergeCell ref="AE30:AE32"/>
    <mergeCell ref="AF30:AF32"/>
    <mergeCell ref="AG30:AG32"/>
    <mergeCell ref="AH30:AH32"/>
    <mergeCell ref="AD27:AD29"/>
    <mergeCell ref="AE27:AE29"/>
    <mergeCell ref="AF27:AF29"/>
    <mergeCell ref="AG27:AG29"/>
    <mergeCell ref="AH27:AH29"/>
    <mergeCell ref="AG18:AG20"/>
    <mergeCell ref="AH18:AH20"/>
    <mergeCell ref="AD15:AD17"/>
    <mergeCell ref="AE15:AE17"/>
    <mergeCell ref="AF15:AF17"/>
    <mergeCell ref="AG15:AG17"/>
    <mergeCell ref="AH15:AH17"/>
    <mergeCell ref="AB15:AC17"/>
    <mergeCell ref="A24:A26"/>
    <mergeCell ref="B24:B26"/>
    <mergeCell ref="C24:C26"/>
    <mergeCell ref="D24:D26"/>
    <mergeCell ref="U24:U26"/>
    <mergeCell ref="A21:A23"/>
    <mergeCell ref="B21:B23"/>
    <mergeCell ref="C21:C23"/>
    <mergeCell ref="D21:D23"/>
    <mergeCell ref="U21:U23"/>
    <mergeCell ref="AB24:AC26"/>
    <mergeCell ref="AD24:AD26"/>
    <mergeCell ref="AE24:AE26"/>
    <mergeCell ref="AF24:AF26"/>
    <mergeCell ref="AG24:AG26"/>
    <mergeCell ref="AH24:AH26"/>
    <mergeCell ref="A18:A20"/>
    <mergeCell ref="B18:B20"/>
    <mergeCell ref="C18:C20"/>
    <mergeCell ref="D18:D20"/>
    <mergeCell ref="U18:U20"/>
    <mergeCell ref="A15:A17"/>
    <mergeCell ref="B15:B17"/>
    <mergeCell ref="C15:C17"/>
    <mergeCell ref="D15:D17"/>
    <mergeCell ref="U15:U17"/>
    <mergeCell ref="AG3:AG5"/>
    <mergeCell ref="AH3:AH5"/>
    <mergeCell ref="AB3:AC5"/>
    <mergeCell ref="A12:A14"/>
    <mergeCell ref="B12:B14"/>
    <mergeCell ref="C12:C14"/>
    <mergeCell ref="D12:D14"/>
    <mergeCell ref="U12:U14"/>
    <mergeCell ref="A9:A11"/>
    <mergeCell ref="B9:B11"/>
    <mergeCell ref="C9:C11"/>
    <mergeCell ref="D9:D11"/>
    <mergeCell ref="U9:U11"/>
    <mergeCell ref="AB12:AC14"/>
    <mergeCell ref="AD12:AD14"/>
    <mergeCell ref="AE12:AE14"/>
    <mergeCell ref="AF12:AF14"/>
    <mergeCell ref="AG12:AG14"/>
    <mergeCell ref="AH12:AH14"/>
    <mergeCell ref="AD9:AD11"/>
    <mergeCell ref="AE9:AE11"/>
    <mergeCell ref="AF9:AF11"/>
    <mergeCell ref="AG9:AG11"/>
    <mergeCell ref="AH9:AH11"/>
    <mergeCell ref="AG1:AG2"/>
    <mergeCell ref="AH1:AH2"/>
    <mergeCell ref="E2:F2"/>
    <mergeCell ref="G2:H2"/>
    <mergeCell ref="M2:N2"/>
    <mergeCell ref="O2:P2"/>
    <mergeCell ref="AB2:AC2"/>
    <mergeCell ref="A6:A8"/>
    <mergeCell ref="B6:B8"/>
    <mergeCell ref="C6:C8"/>
    <mergeCell ref="D6:D8"/>
    <mergeCell ref="U6:U8"/>
    <mergeCell ref="A3:A5"/>
    <mergeCell ref="B3:B5"/>
    <mergeCell ref="C3:C5"/>
    <mergeCell ref="D3:D5"/>
    <mergeCell ref="U3:U5"/>
    <mergeCell ref="AB6:AC8"/>
    <mergeCell ref="AD6:AD8"/>
    <mergeCell ref="AE6:AE8"/>
    <mergeCell ref="AF6:AF8"/>
    <mergeCell ref="AG6:AG8"/>
    <mergeCell ref="AH6:AH8"/>
    <mergeCell ref="AD3:AD5"/>
    <mergeCell ref="B1:C1"/>
    <mergeCell ref="F1:H1"/>
    <mergeCell ref="I1:K1"/>
    <mergeCell ref="M1:P1"/>
    <mergeCell ref="Q1:T1"/>
    <mergeCell ref="U1:AC1"/>
    <mergeCell ref="O53:P53"/>
    <mergeCell ref="AD1:AE1"/>
    <mergeCell ref="AF1:AF2"/>
    <mergeCell ref="AE3:AE5"/>
    <mergeCell ref="AF3:AF5"/>
    <mergeCell ref="AB9:AC11"/>
    <mergeCell ref="AB18:AC20"/>
    <mergeCell ref="AD18:AD20"/>
    <mergeCell ref="AE18:AE20"/>
    <mergeCell ref="AF18:AF20"/>
    <mergeCell ref="AD21:AD23"/>
    <mergeCell ref="AE21:AE23"/>
    <mergeCell ref="AF21:AF23"/>
    <mergeCell ref="AB27:AC29"/>
    <mergeCell ref="AD33:AD35"/>
    <mergeCell ref="AE33:AE35"/>
    <mergeCell ref="AF33:AF35"/>
  </mergeCells>
  <printOptions horizontalCentered="1"/>
  <pageMargins left="0.31496062992125984" right="0.31496062992125984" top="0.59055118110236227" bottom="0.35433070866141736" header="0" footer="0"/>
  <pageSetup paperSize="9" scale="47" orientation="landscape"/>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L68"/>
  <sheetViews>
    <sheetView zoomScale="150" workbookViewId="0">
      <pane ySplit="3" topLeftCell="A4" activePane="bottomLeft" state="frozen"/>
      <selection pane="bottomLeft" activeCell="D6" sqref="D6"/>
    </sheetView>
  </sheetViews>
  <sheetFormatPr baseColWidth="10" defaultColWidth="11.5" defaultRowHeight="10" x14ac:dyDescent="0"/>
  <cols>
    <col min="1" max="1" width="3.5" style="8" customWidth="1"/>
    <col min="2" max="2" width="4.6640625" style="34" customWidth="1"/>
    <col min="3" max="3" width="6.1640625" style="9" bestFit="1" customWidth="1"/>
    <col min="4" max="4" width="22.5" style="6" customWidth="1"/>
    <col min="5" max="24" width="3" style="6" customWidth="1"/>
    <col min="25" max="25" width="4" style="6" customWidth="1"/>
    <col min="26" max="27" width="3" style="6" customWidth="1"/>
    <col min="28" max="31" width="3.1640625" style="6" customWidth="1"/>
    <col min="32" max="33" width="3" style="6" customWidth="1"/>
    <col min="34" max="37" width="3.1640625" style="6" customWidth="1"/>
    <col min="38" max="38" width="5.33203125" style="6" customWidth="1"/>
    <col min="39" max="42" width="4" style="6" customWidth="1"/>
    <col min="43" max="43" width="8.5" style="6" bestFit="1" customWidth="1"/>
    <col min="44" max="45" width="4.1640625" style="35" customWidth="1"/>
    <col min="46" max="46" width="8.33203125" style="35" customWidth="1"/>
    <col min="47" max="47" width="1.33203125" style="36" customWidth="1"/>
    <col min="48" max="48" width="8.5" style="35" bestFit="1" customWidth="1"/>
    <col min="49" max="49" width="1.83203125" style="35" customWidth="1"/>
    <col min="50" max="50" width="2.83203125" style="35" hidden="1" customWidth="1"/>
    <col min="51" max="51" width="3" style="6" hidden="1" customWidth="1"/>
    <col min="52" max="52" width="3.83203125" style="6" hidden="1" customWidth="1"/>
    <col min="53" max="53" width="3.33203125" style="6" hidden="1" customWidth="1"/>
    <col min="54" max="54" width="2.6640625" style="6" hidden="1" customWidth="1"/>
    <col min="55" max="55" width="3.83203125" style="6" hidden="1" customWidth="1"/>
    <col min="56" max="56" width="4.33203125" style="6" hidden="1" customWidth="1"/>
    <col min="57" max="57" width="1.1640625" style="6" customWidth="1"/>
    <col min="58" max="16384" width="11.5" style="6"/>
  </cols>
  <sheetData>
    <row r="1" spans="1:64" ht="11" thickBot="1">
      <c r="A1" s="195" t="s">
        <v>206</v>
      </c>
      <c r="B1" s="196"/>
      <c r="C1" s="197"/>
      <c r="D1" s="194"/>
      <c r="E1" s="217"/>
      <c r="F1" s="217"/>
      <c r="G1" s="217"/>
      <c r="H1" s="182"/>
      <c r="I1" s="182"/>
      <c r="J1" s="183"/>
      <c r="K1" s="183"/>
      <c r="L1" s="183"/>
      <c r="M1" s="183"/>
      <c r="N1" s="183"/>
      <c r="O1" s="183"/>
      <c r="P1" s="183"/>
      <c r="Q1" s="183"/>
      <c r="R1" s="183"/>
      <c r="S1" s="183"/>
      <c r="T1" s="182"/>
      <c r="U1" s="182"/>
      <c r="V1" s="182"/>
      <c r="W1" s="182"/>
      <c r="X1" s="182"/>
      <c r="Y1" s="183"/>
      <c r="Z1" s="182"/>
      <c r="AA1" s="182"/>
      <c r="AB1" s="183"/>
      <c r="AC1" s="183"/>
      <c r="AD1" s="183"/>
      <c r="AE1" s="183"/>
      <c r="AF1" s="182"/>
      <c r="AG1" s="182"/>
      <c r="AH1" s="183"/>
      <c r="AI1" s="183"/>
      <c r="AJ1" s="183"/>
      <c r="AK1" s="183"/>
      <c r="AL1" s="183"/>
      <c r="AM1" s="183"/>
      <c r="AN1" s="183"/>
      <c r="AO1" s="183"/>
      <c r="AP1" s="218"/>
      <c r="AQ1" s="218"/>
      <c r="AR1" s="219"/>
      <c r="AS1" s="219"/>
      <c r="AT1" s="184"/>
      <c r="AU1" s="21"/>
      <c r="AV1" s="19"/>
      <c r="AW1" s="19"/>
      <c r="AX1" s="22"/>
      <c r="AY1" s="3" t="s">
        <v>33</v>
      </c>
      <c r="AZ1" s="5" t="s">
        <v>36</v>
      </c>
      <c r="BA1" s="10" t="s">
        <v>50</v>
      </c>
      <c r="BB1" s="4" t="s">
        <v>53</v>
      </c>
      <c r="BC1" s="1" t="s">
        <v>52</v>
      </c>
      <c r="BD1" s="2" t="s">
        <v>48</v>
      </c>
    </row>
    <row r="2" spans="1:64" ht="22.5" customHeight="1">
      <c r="A2" s="198"/>
      <c r="B2" s="199"/>
      <c r="C2" s="200"/>
      <c r="D2" s="201"/>
      <c r="E2" s="613" t="s">
        <v>180</v>
      </c>
      <c r="F2" s="614"/>
      <c r="G2" s="615"/>
      <c r="H2" s="616">
        <v>41187</v>
      </c>
      <c r="I2" s="614"/>
      <c r="J2" s="615"/>
      <c r="K2" s="616">
        <v>41222</v>
      </c>
      <c r="L2" s="614"/>
      <c r="M2" s="615"/>
      <c r="N2" s="616">
        <v>41250</v>
      </c>
      <c r="O2" s="614"/>
      <c r="P2" s="615"/>
      <c r="Q2" s="616">
        <v>41292</v>
      </c>
      <c r="R2" s="614"/>
      <c r="S2" s="615"/>
      <c r="T2" s="616">
        <v>41313</v>
      </c>
      <c r="U2" s="614"/>
      <c r="V2" s="615"/>
      <c r="W2" s="616">
        <v>41341</v>
      </c>
      <c r="X2" s="614"/>
      <c r="Y2" s="615"/>
      <c r="Z2" s="616">
        <v>41369</v>
      </c>
      <c r="AA2" s="614"/>
      <c r="AB2" s="615"/>
      <c r="AC2" s="616">
        <v>41397</v>
      </c>
      <c r="AD2" s="614"/>
      <c r="AE2" s="615"/>
      <c r="AF2" s="616">
        <v>41432</v>
      </c>
      <c r="AG2" s="614"/>
      <c r="AH2" s="615"/>
      <c r="AI2" s="616">
        <v>41446</v>
      </c>
      <c r="AJ2" s="614"/>
      <c r="AK2" s="621"/>
      <c r="AL2" s="258"/>
      <c r="AM2" s="220"/>
      <c r="AN2" s="220"/>
      <c r="AO2" s="220"/>
      <c r="AP2" s="220"/>
      <c r="AQ2" s="220"/>
      <c r="AR2" s="221"/>
      <c r="AS2" s="221"/>
      <c r="AT2" s="222"/>
      <c r="AU2" s="21"/>
      <c r="AV2" s="19"/>
      <c r="AW2" s="19"/>
      <c r="AX2" s="31"/>
      <c r="AY2" s="185"/>
      <c r="AZ2" s="186"/>
      <c r="BA2" s="187"/>
      <c r="BB2" s="188"/>
      <c r="BC2" s="189"/>
      <c r="BD2" s="190"/>
    </row>
    <row r="3" spans="1:64" s="7" customFormat="1" ht="11" thickBot="1">
      <c r="A3" s="400" t="s">
        <v>11</v>
      </c>
      <c r="B3" s="223" t="s">
        <v>12</v>
      </c>
      <c r="C3" s="224" t="s">
        <v>49</v>
      </c>
      <c r="D3" s="225" t="s">
        <v>14</v>
      </c>
      <c r="E3" s="238" t="s">
        <v>179</v>
      </c>
      <c r="F3" s="226"/>
      <c r="G3" s="226"/>
      <c r="H3" s="617">
        <v>1</v>
      </c>
      <c r="I3" s="618"/>
      <c r="J3" s="619"/>
      <c r="K3" s="617">
        <v>2</v>
      </c>
      <c r="L3" s="618"/>
      <c r="M3" s="619"/>
      <c r="N3" s="617">
        <v>3</v>
      </c>
      <c r="O3" s="618"/>
      <c r="P3" s="619"/>
      <c r="Q3" s="617">
        <v>4</v>
      </c>
      <c r="R3" s="618"/>
      <c r="S3" s="619"/>
      <c r="T3" s="617">
        <v>5</v>
      </c>
      <c r="U3" s="618"/>
      <c r="V3" s="619"/>
      <c r="W3" s="617">
        <v>6</v>
      </c>
      <c r="X3" s="618"/>
      <c r="Y3" s="619"/>
      <c r="Z3" s="617">
        <v>7</v>
      </c>
      <c r="AA3" s="618"/>
      <c r="AB3" s="619"/>
      <c r="AC3" s="617">
        <v>8</v>
      </c>
      <c r="AD3" s="618"/>
      <c r="AE3" s="619"/>
      <c r="AF3" s="617">
        <v>9</v>
      </c>
      <c r="AG3" s="618"/>
      <c r="AH3" s="619"/>
      <c r="AI3" s="617">
        <v>10</v>
      </c>
      <c r="AJ3" s="618"/>
      <c r="AK3" s="620"/>
      <c r="AL3" s="238" t="s">
        <v>31</v>
      </c>
      <c r="AM3" s="240" t="s">
        <v>32</v>
      </c>
      <c r="AN3" s="240" t="s">
        <v>29</v>
      </c>
      <c r="AO3" s="240" t="s">
        <v>195</v>
      </c>
      <c r="AP3" s="240" t="s">
        <v>196</v>
      </c>
      <c r="AQ3" s="240" t="s">
        <v>197</v>
      </c>
      <c r="AR3" s="241" t="s">
        <v>35</v>
      </c>
      <c r="AS3" s="241" t="s">
        <v>68</v>
      </c>
      <c r="AT3" s="227" t="s">
        <v>194</v>
      </c>
      <c r="AU3" s="243"/>
      <c r="AV3" s="208" t="s">
        <v>60</v>
      </c>
      <c r="AW3" s="245"/>
      <c r="AX3" s="11">
        <f t="shared" ref="AX3:BD3" si="0">SUM(AX4:AX26)</f>
        <v>21</v>
      </c>
      <c r="AY3" s="12">
        <f t="shared" si="0"/>
        <v>0</v>
      </c>
      <c r="AZ3" s="12">
        <f t="shared" si="0"/>
        <v>0</v>
      </c>
      <c r="BA3" s="12">
        <f t="shared" si="0"/>
        <v>0</v>
      </c>
      <c r="BB3" s="12">
        <f t="shared" si="0"/>
        <v>1</v>
      </c>
      <c r="BC3" s="12">
        <f t="shared" si="0"/>
        <v>0</v>
      </c>
      <c r="BD3" s="13">
        <f t="shared" si="0"/>
        <v>0</v>
      </c>
    </row>
    <row r="4" spans="1:64" s="26" customFormat="1" ht="12.75" customHeight="1">
      <c r="A4" s="382">
        <v>1</v>
      </c>
      <c r="B4" s="383">
        <f t="shared" ref="B4:B35" si="1">RANK(AL4,AL$4:AL$54,1)</f>
        <v>1</v>
      </c>
      <c r="C4" s="385" t="s">
        <v>198</v>
      </c>
      <c r="D4" s="386" t="s">
        <v>75</v>
      </c>
      <c r="E4" s="234">
        <v>1</v>
      </c>
      <c r="F4" s="235">
        <v>9</v>
      </c>
      <c r="G4" s="236">
        <v>1</v>
      </c>
      <c r="H4" s="235">
        <v>1</v>
      </c>
      <c r="I4" s="235">
        <v>1</v>
      </c>
      <c r="J4" s="236">
        <v>3</v>
      </c>
      <c r="K4" s="235">
        <v>1</v>
      </c>
      <c r="L4" s="235">
        <v>1</v>
      </c>
      <c r="M4" s="236">
        <v>1</v>
      </c>
      <c r="N4" s="235">
        <v>1</v>
      </c>
      <c r="O4" s="235">
        <v>2</v>
      </c>
      <c r="P4" s="236">
        <v>1</v>
      </c>
      <c r="Q4" s="235">
        <v>3</v>
      </c>
      <c r="R4" s="235">
        <v>1</v>
      </c>
      <c r="S4" s="236"/>
      <c r="T4" s="235">
        <v>2</v>
      </c>
      <c r="U4" s="235">
        <v>2</v>
      </c>
      <c r="V4" s="236">
        <v>2</v>
      </c>
      <c r="W4" s="235">
        <v>1</v>
      </c>
      <c r="X4" s="235">
        <v>1</v>
      </c>
      <c r="Y4" s="236">
        <v>1</v>
      </c>
      <c r="Z4" s="235"/>
      <c r="AA4" s="235"/>
      <c r="AB4" s="236"/>
      <c r="AC4" s="235"/>
      <c r="AD4" s="235"/>
      <c r="AE4" s="236"/>
      <c r="AF4" s="235"/>
      <c r="AG4" s="235"/>
      <c r="AH4" s="236"/>
      <c r="AI4" s="235"/>
      <c r="AJ4" s="235"/>
      <c r="AK4" s="396"/>
      <c r="AL4" s="261">
        <f t="shared" ref="AL4:AL35" si="2">IF(AM4&gt;3,AT4,IF(AM4=0,AV4,IF(AM4&gt;0,(AT4+AV4)/2)))</f>
        <v>1.2</v>
      </c>
      <c r="AM4" s="262">
        <f t="shared" ref="AM4:AM35" si="3">COUNTA(E4:AK4)</f>
        <v>20</v>
      </c>
      <c r="AN4" s="262">
        <f t="shared" ref="AN4:AN35" si="4">SUM(E4:AK4)</f>
        <v>36</v>
      </c>
      <c r="AO4" s="262">
        <f t="shared" ref="AO4:AO35" si="5">IF(AM4&gt;7,(MAX(E4:AK4)),0)</f>
        <v>9</v>
      </c>
      <c r="AP4" s="262">
        <f t="shared" ref="AP4:AP35" si="6">IF(AM4&gt;13,(LARGE(E4:AK4, 2)),0)</f>
        <v>3</v>
      </c>
      <c r="AQ4" s="262">
        <f t="shared" ref="AQ4:AQ35" si="7">AN4-AO4-AP4</f>
        <v>24</v>
      </c>
      <c r="AR4" s="263">
        <f t="shared" ref="AR4:AR35" si="8">MIN(E4:AK4)</f>
        <v>1</v>
      </c>
      <c r="AS4" s="263">
        <f t="shared" ref="AS4:AS35" si="9">MAX(E4:AK4)</f>
        <v>9</v>
      </c>
      <c r="AT4" s="264">
        <f t="shared" ref="AT4:AT35" si="10">IF(AM4=0,0,AQ4/AM4)</f>
        <v>1.2</v>
      </c>
      <c r="AU4" s="193"/>
      <c r="AV4" s="246">
        <v>2.6666666666666665</v>
      </c>
      <c r="AW4" s="37"/>
      <c r="AX4" s="23">
        <f t="shared" ref="AX4:AX13" si="11">COUNTIF(H4:AH4,1)</f>
        <v>11</v>
      </c>
      <c r="AY4" s="24">
        <f t="shared" ref="AY4:BD13" si="12">IF($C4=AY$1,$AX4,0)</f>
        <v>0</v>
      </c>
      <c r="AZ4" s="24">
        <f t="shared" si="12"/>
        <v>0</v>
      </c>
      <c r="BA4" s="24">
        <f t="shared" si="12"/>
        <v>0</v>
      </c>
      <c r="BB4" s="24">
        <f t="shared" si="12"/>
        <v>0</v>
      </c>
      <c r="BC4" s="24">
        <f t="shared" si="12"/>
        <v>0</v>
      </c>
      <c r="BD4" s="25">
        <f t="shared" si="12"/>
        <v>0</v>
      </c>
      <c r="BG4" s="27"/>
      <c r="BH4" s="27"/>
      <c r="BI4" s="27"/>
    </row>
    <row r="5" spans="1:64" s="26" customFormat="1" ht="12.75" customHeight="1">
      <c r="A5" s="202">
        <v>2</v>
      </c>
      <c r="B5" s="384">
        <f t="shared" si="1"/>
        <v>2</v>
      </c>
      <c r="C5" s="371" t="s">
        <v>193</v>
      </c>
      <c r="D5" s="203" t="s">
        <v>51</v>
      </c>
      <c r="E5" s="237"/>
      <c r="F5" s="181"/>
      <c r="G5" s="39"/>
      <c r="H5" s="181">
        <v>2</v>
      </c>
      <c r="I5" s="181">
        <v>3</v>
      </c>
      <c r="J5" s="39">
        <v>2</v>
      </c>
      <c r="K5" s="181">
        <v>2</v>
      </c>
      <c r="L5" s="181">
        <v>4</v>
      </c>
      <c r="M5" s="39">
        <v>3</v>
      </c>
      <c r="N5" s="181">
        <v>3</v>
      </c>
      <c r="O5" s="181">
        <v>1</v>
      </c>
      <c r="P5" s="39">
        <v>3</v>
      </c>
      <c r="Q5" s="181">
        <v>1</v>
      </c>
      <c r="R5" s="181"/>
      <c r="S5" s="39"/>
      <c r="T5" s="181">
        <v>1</v>
      </c>
      <c r="U5" s="181">
        <v>1</v>
      </c>
      <c r="V5" s="39"/>
      <c r="W5" s="181"/>
      <c r="X5" s="181"/>
      <c r="Y5" s="39"/>
      <c r="Z5" s="181"/>
      <c r="AA5" s="181"/>
      <c r="AB5" s="39"/>
      <c r="AC5" s="181"/>
      <c r="AD5" s="181"/>
      <c r="AE5" s="39"/>
      <c r="AF5" s="181"/>
      <c r="AG5" s="181"/>
      <c r="AH5" s="39"/>
      <c r="AI5" s="181"/>
      <c r="AJ5" s="181"/>
      <c r="AK5" s="228"/>
      <c r="AL5" s="259">
        <f t="shared" si="2"/>
        <v>1.8333333333333333</v>
      </c>
      <c r="AM5" s="229">
        <f t="shared" si="3"/>
        <v>12</v>
      </c>
      <c r="AN5" s="229">
        <f t="shared" si="4"/>
        <v>26</v>
      </c>
      <c r="AO5" s="229">
        <f t="shared" si="5"/>
        <v>4</v>
      </c>
      <c r="AP5" s="229">
        <f t="shared" si="6"/>
        <v>0</v>
      </c>
      <c r="AQ5" s="229">
        <f t="shared" si="7"/>
        <v>22</v>
      </c>
      <c r="AR5" s="230">
        <f t="shared" si="8"/>
        <v>1</v>
      </c>
      <c r="AS5" s="230">
        <f t="shared" si="9"/>
        <v>4</v>
      </c>
      <c r="AT5" s="242">
        <f t="shared" si="10"/>
        <v>1.8333333333333333</v>
      </c>
      <c r="AU5" s="193"/>
      <c r="AV5" s="246">
        <v>2.5555555555555554</v>
      </c>
      <c r="AW5" s="37"/>
      <c r="AX5" s="23">
        <f t="shared" si="11"/>
        <v>4</v>
      </c>
      <c r="AY5" s="24">
        <f t="shared" si="12"/>
        <v>0</v>
      </c>
      <c r="AZ5" s="24">
        <f t="shared" si="12"/>
        <v>0</v>
      </c>
      <c r="BA5" s="24">
        <f t="shared" si="12"/>
        <v>0</v>
      </c>
      <c r="BB5" s="24">
        <f t="shared" si="12"/>
        <v>0</v>
      </c>
      <c r="BC5" s="24">
        <f t="shared" si="12"/>
        <v>0</v>
      </c>
      <c r="BD5" s="25">
        <f t="shared" si="12"/>
        <v>0</v>
      </c>
      <c r="BE5" s="28"/>
      <c r="BG5" s="27"/>
      <c r="BH5" s="27"/>
      <c r="BI5" s="27"/>
      <c r="BJ5" s="29"/>
      <c r="BK5" s="16"/>
      <c r="BL5" s="16"/>
    </row>
    <row r="6" spans="1:64" ht="12.75" customHeight="1">
      <c r="A6" s="202">
        <v>4</v>
      </c>
      <c r="B6" s="384">
        <f t="shared" si="1"/>
        <v>3</v>
      </c>
      <c r="C6" s="372" t="s">
        <v>69</v>
      </c>
      <c r="D6" s="205" t="s">
        <v>27</v>
      </c>
      <c r="E6" s="237">
        <v>2</v>
      </c>
      <c r="F6" s="181">
        <v>8</v>
      </c>
      <c r="G6" s="39">
        <v>4</v>
      </c>
      <c r="H6" s="181">
        <v>1</v>
      </c>
      <c r="I6" s="181"/>
      <c r="J6" s="39">
        <v>1</v>
      </c>
      <c r="K6" s="181"/>
      <c r="L6" s="181"/>
      <c r="M6" s="39"/>
      <c r="N6" s="181">
        <v>2</v>
      </c>
      <c r="O6" s="181">
        <v>3</v>
      </c>
      <c r="P6" s="39">
        <v>6</v>
      </c>
      <c r="Q6" s="181">
        <v>6</v>
      </c>
      <c r="R6" s="181">
        <v>8</v>
      </c>
      <c r="S6" s="39"/>
      <c r="T6" s="181">
        <v>5</v>
      </c>
      <c r="U6" s="181">
        <v>5</v>
      </c>
      <c r="V6" s="39"/>
      <c r="W6" s="181"/>
      <c r="X6" s="181"/>
      <c r="Y6" s="39"/>
      <c r="Z6" s="181">
        <v>3</v>
      </c>
      <c r="AA6" s="181">
        <v>4</v>
      </c>
      <c r="AB6" s="39"/>
      <c r="AC6" s="181"/>
      <c r="AD6" s="181"/>
      <c r="AE6" s="39"/>
      <c r="AF6" s="181"/>
      <c r="AG6" s="181"/>
      <c r="AH6" s="39"/>
      <c r="AI6" s="181"/>
      <c r="AJ6" s="181"/>
      <c r="AK6" s="228"/>
      <c r="AL6" s="259">
        <f t="shared" si="2"/>
        <v>3</v>
      </c>
      <c r="AM6" s="229">
        <f t="shared" si="3"/>
        <v>14</v>
      </c>
      <c r="AN6" s="229">
        <f t="shared" si="4"/>
        <v>58</v>
      </c>
      <c r="AO6" s="229">
        <f t="shared" si="5"/>
        <v>8</v>
      </c>
      <c r="AP6" s="229">
        <f t="shared" si="6"/>
        <v>8</v>
      </c>
      <c r="AQ6" s="229">
        <f t="shared" si="7"/>
        <v>42</v>
      </c>
      <c r="AR6" s="230">
        <f t="shared" si="8"/>
        <v>1</v>
      </c>
      <c r="AS6" s="230">
        <f t="shared" si="9"/>
        <v>8</v>
      </c>
      <c r="AT6" s="242">
        <f t="shared" si="10"/>
        <v>3</v>
      </c>
      <c r="AU6" s="244"/>
      <c r="AV6" s="247">
        <v>4.666666666666667</v>
      </c>
      <c r="AW6" s="37"/>
      <c r="AX6" s="23">
        <f t="shared" si="11"/>
        <v>2</v>
      </c>
      <c r="AY6" s="24">
        <f t="shared" si="12"/>
        <v>0</v>
      </c>
      <c r="AZ6" s="24">
        <f t="shared" si="12"/>
        <v>0</v>
      </c>
      <c r="BA6" s="24">
        <f t="shared" si="12"/>
        <v>0</v>
      </c>
      <c r="BB6" s="24">
        <f t="shared" si="12"/>
        <v>0</v>
      </c>
      <c r="BC6" s="24">
        <f t="shared" si="12"/>
        <v>0</v>
      </c>
      <c r="BD6" s="25">
        <f t="shared" si="12"/>
        <v>0</v>
      </c>
      <c r="BE6" s="26"/>
      <c r="BF6" s="26"/>
      <c r="BG6" s="27"/>
      <c r="BH6" s="27"/>
      <c r="BI6" s="27"/>
      <c r="BJ6" s="26"/>
      <c r="BK6" s="26"/>
      <c r="BL6" s="26"/>
    </row>
    <row r="7" spans="1:64" ht="12.75" customHeight="1">
      <c r="A7" s="202">
        <v>3</v>
      </c>
      <c r="B7" s="384">
        <f t="shared" si="1"/>
        <v>4</v>
      </c>
      <c r="C7" s="372" t="s">
        <v>69</v>
      </c>
      <c r="D7" s="211" t="s">
        <v>81</v>
      </c>
      <c r="E7" s="237"/>
      <c r="F7" s="181"/>
      <c r="G7" s="39"/>
      <c r="H7" s="181"/>
      <c r="I7" s="181">
        <v>8</v>
      </c>
      <c r="J7" s="39"/>
      <c r="K7" s="181">
        <v>3</v>
      </c>
      <c r="L7" s="181">
        <v>2</v>
      </c>
      <c r="M7" s="39">
        <v>4</v>
      </c>
      <c r="N7" s="181">
        <v>8</v>
      </c>
      <c r="O7" s="181">
        <v>3</v>
      </c>
      <c r="P7" s="39">
        <v>4</v>
      </c>
      <c r="Q7" s="181"/>
      <c r="R7" s="181"/>
      <c r="S7" s="39"/>
      <c r="T7" s="181">
        <v>4</v>
      </c>
      <c r="U7" s="181">
        <v>3</v>
      </c>
      <c r="V7" s="39">
        <v>3</v>
      </c>
      <c r="W7" s="181"/>
      <c r="X7" s="181"/>
      <c r="Y7" s="39"/>
      <c r="Z7" s="181"/>
      <c r="AA7" s="181"/>
      <c r="AB7" s="39"/>
      <c r="AC7" s="181"/>
      <c r="AD7" s="181"/>
      <c r="AE7" s="39"/>
      <c r="AF7" s="181"/>
      <c r="AG7" s="181"/>
      <c r="AH7" s="39"/>
      <c r="AI7" s="181"/>
      <c r="AJ7" s="181"/>
      <c r="AK7" s="228"/>
      <c r="AL7" s="259">
        <f t="shared" si="2"/>
        <v>3.4</v>
      </c>
      <c r="AM7" s="229">
        <f t="shared" si="3"/>
        <v>10</v>
      </c>
      <c r="AN7" s="229">
        <f t="shared" si="4"/>
        <v>42</v>
      </c>
      <c r="AO7" s="229">
        <f t="shared" si="5"/>
        <v>8</v>
      </c>
      <c r="AP7" s="229">
        <f t="shared" si="6"/>
        <v>0</v>
      </c>
      <c r="AQ7" s="229">
        <f t="shared" si="7"/>
        <v>34</v>
      </c>
      <c r="AR7" s="230">
        <f t="shared" si="8"/>
        <v>2</v>
      </c>
      <c r="AS7" s="230">
        <f t="shared" si="9"/>
        <v>8</v>
      </c>
      <c r="AT7" s="242">
        <f t="shared" si="10"/>
        <v>3.4</v>
      </c>
      <c r="AU7" s="193"/>
      <c r="AV7" s="246">
        <v>9.25</v>
      </c>
      <c r="AW7" s="37"/>
      <c r="AX7" s="23">
        <f t="shared" si="11"/>
        <v>0</v>
      </c>
      <c r="AY7" s="24">
        <f t="shared" si="12"/>
        <v>0</v>
      </c>
      <c r="AZ7" s="24">
        <f t="shared" si="12"/>
        <v>0</v>
      </c>
      <c r="BA7" s="24">
        <f t="shared" si="12"/>
        <v>0</v>
      </c>
      <c r="BB7" s="24">
        <f t="shared" si="12"/>
        <v>0</v>
      </c>
      <c r="BC7" s="24">
        <f t="shared" si="12"/>
        <v>0</v>
      </c>
      <c r="BD7" s="25">
        <f t="shared" si="12"/>
        <v>0</v>
      </c>
      <c r="BE7" s="26"/>
      <c r="BF7" s="26"/>
      <c r="BG7" s="27"/>
      <c r="BH7" s="27"/>
      <c r="BI7" s="27"/>
      <c r="BJ7" s="26"/>
      <c r="BK7" s="26"/>
      <c r="BL7" s="26"/>
    </row>
    <row r="8" spans="1:64" ht="12.75" customHeight="1">
      <c r="A8" s="202">
        <v>5</v>
      </c>
      <c r="B8" s="384">
        <f t="shared" si="1"/>
        <v>5</v>
      </c>
      <c r="C8" s="374" t="s">
        <v>69</v>
      </c>
      <c r="D8" s="203" t="s">
        <v>19</v>
      </c>
      <c r="E8" s="237">
        <v>11</v>
      </c>
      <c r="F8" s="181">
        <v>10</v>
      </c>
      <c r="G8" s="39">
        <v>2</v>
      </c>
      <c r="H8" s="181">
        <v>3</v>
      </c>
      <c r="I8" s="181">
        <v>4</v>
      </c>
      <c r="J8" s="39">
        <v>9</v>
      </c>
      <c r="K8" s="181">
        <v>3</v>
      </c>
      <c r="L8" s="181">
        <v>2</v>
      </c>
      <c r="M8" s="39">
        <v>3</v>
      </c>
      <c r="N8" s="181"/>
      <c r="O8" s="181"/>
      <c r="P8" s="39"/>
      <c r="Q8" s="181">
        <v>2</v>
      </c>
      <c r="R8" s="181">
        <v>2</v>
      </c>
      <c r="S8" s="39"/>
      <c r="T8" s="181">
        <v>8</v>
      </c>
      <c r="U8" s="181">
        <v>6</v>
      </c>
      <c r="V8" s="39">
        <v>7</v>
      </c>
      <c r="W8" s="181">
        <v>4</v>
      </c>
      <c r="X8" s="181">
        <v>3</v>
      </c>
      <c r="Y8" s="39">
        <v>4</v>
      </c>
      <c r="Z8" s="181"/>
      <c r="AA8" s="181"/>
      <c r="AB8" s="39"/>
      <c r="AC8" s="181"/>
      <c r="AD8" s="181"/>
      <c r="AE8" s="39"/>
      <c r="AF8" s="181"/>
      <c r="AG8" s="181"/>
      <c r="AH8" s="39"/>
      <c r="AI8" s="181"/>
      <c r="AJ8" s="181"/>
      <c r="AK8" s="228"/>
      <c r="AL8" s="259">
        <f t="shared" si="2"/>
        <v>3.6470588235294117</v>
      </c>
      <c r="AM8" s="229">
        <f t="shared" si="3"/>
        <v>17</v>
      </c>
      <c r="AN8" s="229">
        <f t="shared" si="4"/>
        <v>83</v>
      </c>
      <c r="AO8" s="229">
        <f t="shared" si="5"/>
        <v>11</v>
      </c>
      <c r="AP8" s="229">
        <f t="shared" si="6"/>
        <v>10</v>
      </c>
      <c r="AQ8" s="229">
        <f t="shared" si="7"/>
        <v>62</v>
      </c>
      <c r="AR8" s="230">
        <f t="shared" si="8"/>
        <v>2</v>
      </c>
      <c r="AS8" s="230">
        <f t="shared" si="9"/>
        <v>11</v>
      </c>
      <c r="AT8" s="242">
        <f t="shared" si="10"/>
        <v>3.6470588235294117</v>
      </c>
      <c r="AU8" s="193"/>
      <c r="AV8" s="246">
        <v>4.5999999999999996</v>
      </c>
      <c r="AW8" s="37"/>
      <c r="AX8" s="23">
        <f t="shared" si="11"/>
        <v>0</v>
      </c>
      <c r="AY8" s="24">
        <f t="shared" si="12"/>
        <v>0</v>
      </c>
      <c r="AZ8" s="24">
        <f t="shared" si="12"/>
        <v>0</v>
      </c>
      <c r="BA8" s="24">
        <f t="shared" si="12"/>
        <v>0</v>
      </c>
      <c r="BB8" s="24">
        <f t="shared" si="12"/>
        <v>0</v>
      </c>
      <c r="BC8" s="24">
        <f t="shared" si="12"/>
        <v>0</v>
      </c>
      <c r="BD8" s="25">
        <f t="shared" si="12"/>
        <v>0</v>
      </c>
      <c r="BE8" s="26"/>
      <c r="BF8" s="26"/>
      <c r="BG8" s="27"/>
      <c r="BH8" s="27"/>
      <c r="BI8" s="27"/>
      <c r="BJ8" s="26"/>
      <c r="BK8" s="26"/>
      <c r="BL8" s="26"/>
    </row>
    <row r="9" spans="1:64" s="26" customFormat="1" ht="12.75" customHeight="1">
      <c r="A9" s="202">
        <v>6</v>
      </c>
      <c r="B9" s="384">
        <f t="shared" si="1"/>
        <v>6</v>
      </c>
      <c r="C9" s="373" t="s">
        <v>53</v>
      </c>
      <c r="D9" s="205" t="s">
        <v>23</v>
      </c>
      <c r="E9" s="237">
        <v>5</v>
      </c>
      <c r="F9" s="181">
        <v>3</v>
      </c>
      <c r="G9" s="39">
        <v>7</v>
      </c>
      <c r="H9" s="181">
        <v>2</v>
      </c>
      <c r="I9" s="181">
        <v>2</v>
      </c>
      <c r="J9" s="39">
        <v>4</v>
      </c>
      <c r="K9" s="181"/>
      <c r="L9" s="181"/>
      <c r="M9" s="39"/>
      <c r="N9" s="181">
        <v>4</v>
      </c>
      <c r="O9" s="181">
        <v>5</v>
      </c>
      <c r="P9" s="39">
        <v>5</v>
      </c>
      <c r="Q9" s="181"/>
      <c r="R9" s="181"/>
      <c r="S9" s="39"/>
      <c r="T9" s="181">
        <v>3</v>
      </c>
      <c r="U9" s="181">
        <v>7</v>
      </c>
      <c r="V9" s="39">
        <v>5</v>
      </c>
      <c r="W9" s="181"/>
      <c r="X9" s="181"/>
      <c r="Y9" s="39"/>
      <c r="Z9" s="181"/>
      <c r="AA9" s="181"/>
      <c r="AB9" s="39"/>
      <c r="AC9" s="181"/>
      <c r="AD9" s="181"/>
      <c r="AE9" s="39"/>
      <c r="AF9" s="181"/>
      <c r="AG9" s="181"/>
      <c r="AH9" s="39"/>
      <c r="AI9" s="181"/>
      <c r="AJ9" s="181"/>
      <c r="AK9" s="228"/>
      <c r="AL9" s="259">
        <f t="shared" si="2"/>
        <v>3.75</v>
      </c>
      <c r="AM9" s="229">
        <f t="shared" si="3"/>
        <v>12</v>
      </c>
      <c r="AN9" s="229">
        <f t="shared" si="4"/>
        <v>52</v>
      </c>
      <c r="AO9" s="229">
        <f t="shared" si="5"/>
        <v>7</v>
      </c>
      <c r="AP9" s="229">
        <f t="shared" si="6"/>
        <v>0</v>
      </c>
      <c r="AQ9" s="229">
        <f t="shared" si="7"/>
        <v>45</v>
      </c>
      <c r="AR9" s="230">
        <f t="shared" si="8"/>
        <v>2</v>
      </c>
      <c r="AS9" s="230">
        <f t="shared" si="9"/>
        <v>7</v>
      </c>
      <c r="AT9" s="242">
        <f t="shared" si="10"/>
        <v>3.75</v>
      </c>
      <c r="AU9" s="193"/>
      <c r="AV9" s="246">
        <v>2.8</v>
      </c>
      <c r="AW9" s="40"/>
      <c r="AX9" s="31">
        <f t="shared" si="11"/>
        <v>0</v>
      </c>
      <c r="AY9" s="20">
        <f t="shared" si="12"/>
        <v>0</v>
      </c>
      <c r="AZ9" s="20">
        <f t="shared" si="12"/>
        <v>0</v>
      </c>
      <c r="BA9" s="20">
        <f t="shared" si="12"/>
        <v>0</v>
      </c>
      <c r="BB9" s="20">
        <f t="shared" si="12"/>
        <v>0</v>
      </c>
      <c r="BC9" s="20">
        <f t="shared" si="12"/>
        <v>0</v>
      </c>
      <c r="BD9" s="32">
        <f t="shared" si="12"/>
        <v>0</v>
      </c>
      <c r="BE9" s="6"/>
      <c r="BF9" s="6"/>
      <c r="BG9" s="30"/>
      <c r="BH9" s="30"/>
      <c r="BI9" s="30"/>
      <c r="BJ9" s="6"/>
      <c r="BK9" s="6"/>
      <c r="BL9" s="6"/>
    </row>
    <row r="10" spans="1:64" s="26" customFormat="1" ht="12.75" customHeight="1">
      <c r="A10" s="202">
        <v>7</v>
      </c>
      <c r="B10" s="384">
        <f t="shared" si="1"/>
        <v>7</v>
      </c>
      <c r="C10" s="376" t="s">
        <v>198</v>
      </c>
      <c r="D10" s="206" t="s">
        <v>44</v>
      </c>
      <c r="E10" s="237">
        <v>3</v>
      </c>
      <c r="F10" s="181">
        <v>4</v>
      </c>
      <c r="G10" s="39">
        <v>3</v>
      </c>
      <c r="H10" s="181">
        <v>7</v>
      </c>
      <c r="I10" s="181">
        <v>13</v>
      </c>
      <c r="J10" s="39">
        <v>5</v>
      </c>
      <c r="K10" s="181">
        <v>11</v>
      </c>
      <c r="L10" s="181">
        <v>11</v>
      </c>
      <c r="M10" s="39">
        <v>11</v>
      </c>
      <c r="N10" s="181"/>
      <c r="O10" s="181"/>
      <c r="P10" s="39"/>
      <c r="Q10" s="181"/>
      <c r="R10" s="181"/>
      <c r="S10" s="39"/>
      <c r="T10" s="181">
        <v>3</v>
      </c>
      <c r="U10" s="181">
        <v>3</v>
      </c>
      <c r="V10" s="39">
        <v>1</v>
      </c>
      <c r="W10" s="181">
        <v>2</v>
      </c>
      <c r="X10" s="181">
        <v>2</v>
      </c>
      <c r="Y10" s="39">
        <v>3</v>
      </c>
      <c r="Z10" s="181">
        <v>1</v>
      </c>
      <c r="AA10" s="181">
        <v>5</v>
      </c>
      <c r="AB10" s="39"/>
      <c r="AC10" s="181"/>
      <c r="AD10" s="181"/>
      <c r="AE10" s="39"/>
      <c r="AF10" s="181"/>
      <c r="AG10" s="181"/>
      <c r="AH10" s="39"/>
      <c r="AI10" s="181"/>
      <c r="AJ10" s="181"/>
      <c r="AK10" s="228"/>
      <c r="AL10" s="259">
        <f t="shared" si="2"/>
        <v>3.7647058823529411</v>
      </c>
      <c r="AM10" s="229">
        <f t="shared" si="3"/>
        <v>17</v>
      </c>
      <c r="AN10" s="229">
        <f t="shared" si="4"/>
        <v>88</v>
      </c>
      <c r="AO10" s="229">
        <f t="shared" si="5"/>
        <v>13</v>
      </c>
      <c r="AP10" s="229">
        <f t="shared" si="6"/>
        <v>11</v>
      </c>
      <c r="AQ10" s="229">
        <f t="shared" si="7"/>
        <v>64</v>
      </c>
      <c r="AR10" s="230">
        <f t="shared" si="8"/>
        <v>1</v>
      </c>
      <c r="AS10" s="230">
        <f t="shared" si="9"/>
        <v>13</v>
      </c>
      <c r="AT10" s="242">
        <f t="shared" si="10"/>
        <v>3.7647058823529411</v>
      </c>
      <c r="AU10" s="193"/>
      <c r="AV10" s="246">
        <v>7.333333333333333</v>
      </c>
      <c r="AW10" s="40"/>
      <c r="AX10" s="31">
        <f t="shared" si="11"/>
        <v>2</v>
      </c>
      <c r="AY10" s="20">
        <f t="shared" si="12"/>
        <v>0</v>
      </c>
      <c r="AZ10" s="20">
        <f t="shared" si="12"/>
        <v>0</v>
      </c>
      <c r="BA10" s="20">
        <f t="shared" si="12"/>
        <v>0</v>
      </c>
      <c r="BB10" s="20">
        <f t="shared" si="12"/>
        <v>0</v>
      </c>
      <c r="BC10" s="20">
        <f t="shared" si="12"/>
        <v>0</v>
      </c>
      <c r="BD10" s="32">
        <f t="shared" si="12"/>
        <v>0</v>
      </c>
      <c r="BE10" s="6"/>
      <c r="BF10" s="6"/>
      <c r="BG10" s="30"/>
      <c r="BH10" s="30"/>
      <c r="BI10" s="30"/>
      <c r="BJ10" s="6"/>
      <c r="BK10" s="6"/>
      <c r="BL10" s="6"/>
    </row>
    <row r="11" spans="1:64" ht="12.75" customHeight="1">
      <c r="A11" s="202">
        <v>8</v>
      </c>
      <c r="B11" s="384">
        <f t="shared" si="1"/>
        <v>8</v>
      </c>
      <c r="C11" s="371" t="s">
        <v>193</v>
      </c>
      <c r="D11" s="206" t="s">
        <v>64</v>
      </c>
      <c r="E11" s="237"/>
      <c r="F11" s="181"/>
      <c r="G11" s="39"/>
      <c r="H11" s="181">
        <v>6</v>
      </c>
      <c r="I11" s="181">
        <v>6</v>
      </c>
      <c r="J11" s="39">
        <v>6</v>
      </c>
      <c r="K11" s="181">
        <v>5</v>
      </c>
      <c r="L11" s="181">
        <v>6</v>
      </c>
      <c r="M11" s="39">
        <v>6</v>
      </c>
      <c r="N11" s="181">
        <v>2</v>
      </c>
      <c r="O11" s="181">
        <v>2</v>
      </c>
      <c r="P11" s="39">
        <v>3</v>
      </c>
      <c r="Q11" s="181">
        <v>1</v>
      </c>
      <c r="R11" s="181">
        <v>3</v>
      </c>
      <c r="S11" s="39"/>
      <c r="T11" s="181">
        <v>5</v>
      </c>
      <c r="U11" s="181">
        <v>5</v>
      </c>
      <c r="V11" s="39">
        <v>6</v>
      </c>
      <c r="W11" s="181">
        <v>6</v>
      </c>
      <c r="X11" s="181">
        <v>5</v>
      </c>
      <c r="Y11" s="39">
        <v>5</v>
      </c>
      <c r="Z11" s="181"/>
      <c r="AA11" s="181"/>
      <c r="AB11" s="39"/>
      <c r="AC11" s="181"/>
      <c r="AD11" s="181"/>
      <c r="AE11" s="39"/>
      <c r="AF11" s="181"/>
      <c r="AG11" s="181"/>
      <c r="AH11" s="39"/>
      <c r="AI11" s="181"/>
      <c r="AJ11" s="181"/>
      <c r="AK11" s="228"/>
      <c r="AL11" s="259">
        <f t="shared" si="2"/>
        <v>3.8823529411764706</v>
      </c>
      <c r="AM11" s="229">
        <f t="shared" si="3"/>
        <v>17</v>
      </c>
      <c r="AN11" s="229">
        <f t="shared" si="4"/>
        <v>78</v>
      </c>
      <c r="AO11" s="229">
        <f t="shared" si="5"/>
        <v>6</v>
      </c>
      <c r="AP11" s="229">
        <f t="shared" si="6"/>
        <v>6</v>
      </c>
      <c r="AQ11" s="229">
        <f t="shared" si="7"/>
        <v>66</v>
      </c>
      <c r="AR11" s="230">
        <f t="shared" si="8"/>
        <v>1</v>
      </c>
      <c r="AS11" s="230">
        <f t="shared" si="9"/>
        <v>6</v>
      </c>
      <c r="AT11" s="242">
        <f t="shared" si="10"/>
        <v>3.8823529411764706</v>
      </c>
      <c r="AU11" s="193"/>
      <c r="AV11" s="246">
        <v>3.6666666666666665</v>
      </c>
      <c r="AW11" s="40"/>
      <c r="AX11" s="31">
        <f t="shared" si="11"/>
        <v>1</v>
      </c>
      <c r="AY11" s="20">
        <f t="shared" si="12"/>
        <v>0</v>
      </c>
      <c r="AZ11" s="20">
        <f t="shared" si="12"/>
        <v>0</v>
      </c>
      <c r="BA11" s="20">
        <f t="shared" si="12"/>
        <v>0</v>
      </c>
      <c r="BB11" s="20">
        <f t="shared" si="12"/>
        <v>0</v>
      </c>
      <c r="BC11" s="20">
        <f t="shared" si="12"/>
        <v>0</v>
      </c>
      <c r="BD11" s="32">
        <f t="shared" si="12"/>
        <v>0</v>
      </c>
      <c r="BG11" s="30"/>
      <c r="BH11" s="30"/>
      <c r="BI11" s="30"/>
    </row>
    <row r="12" spans="1:64" ht="12.75" customHeight="1">
      <c r="A12" s="214">
        <v>9</v>
      </c>
      <c r="B12" s="384">
        <f t="shared" si="1"/>
        <v>9</v>
      </c>
      <c r="C12" s="373" t="s">
        <v>53</v>
      </c>
      <c r="D12" s="269" t="s">
        <v>190</v>
      </c>
      <c r="E12" s="237"/>
      <c r="F12" s="181"/>
      <c r="G12" s="39"/>
      <c r="H12" s="181">
        <v>5</v>
      </c>
      <c r="I12" s="181">
        <v>6</v>
      </c>
      <c r="J12" s="39">
        <v>1</v>
      </c>
      <c r="K12" s="181">
        <v>5</v>
      </c>
      <c r="L12" s="181">
        <v>6</v>
      </c>
      <c r="M12" s="39">
        <v>5</v>
      </c>
      <c r="N12" s="181"/>
      <c r="O12" s="181"/>
      <c r="P12" s="39"/>
      <c r="Q12" s="181"/>
      <c r="R12" s="181"/>
      <c r="S12" s="39"/>
      <c r="T12" s="181">
        <v>8</v>
      </c>
      <c r="U12" s="181">
        <v>4</v>
      </c>
      <c r="V12" s="39"/>
      <c r="W12" s="181"/>
      <c r="X12" s="181"/>
      <c r="Y12" s="39"/>
      <c r="Z12" s="181"/>
      <c r="AA12" s="181"/>
      <c r="AB12" s="39"/>
      <c r="AC12" s="181"/>
      <c r="AD12" s="181"/>
      <c r="AE12" s="39"/>
      <c r="AF12" s="181"/>
      <c r="AG12" s="181"/>
      <c r="AH12" s="39"/>
      <c r="AI12" s="181"/>
      <c r="AJ12" s="181"/>
      <c r="AK12" s="228"/>
      <c r="AL12" s="259">
        <f t="shared" si="2"/>
        <v>4</v>
      </c>
      <c r="AM12" s="229">
        <f t="shared" si="3"/>
        <v>8</v>
      </c>
      <c r="AN12" s="229">
        <f t="shared" si="4"/>
        <v>40</v>
      </c>
      <c r="AO12" s="229">
        <f t="shared" si="5"/>
        <v>8</v>
      </c>
      <c r="AP12" s="229">
        <f t="shared" si="6"/>
        <v>0</v>
      </c>
      <c r="AQ12" s="229">
        <f t="shared" si="7"/>
        <v>32</v>
      </c>
      <c r="AR12" s="230">
        <f t="shared" si="8"/>
        <v>1</v>
      </c>
      <c r="AS12" s="230">
        <f t="shared" si="9"/>
        <v>8</v>
      </c>
      <c r="AT12" s="242">
        <f t="shared" si="10"/>
        <v>4</v>
      </c>
      <c r="AU12" s="193"/>
      <c r="AV12" s="246">
        <v>20</v>
      </c>
      <c r="AW12" s="37"/>
      <c r="AX12" s="23">
        <f t="shared" si="11"/>
        <v>1</v>
      </c>
      <c r="AY12" s="24">
        <f t="shared" si="12"/>
        <v>0</v>
      </c>
      <c r="AZ12" s="24">
        <f t="shared" si="12"/>
        <v>0</v>
      </c>
      <c r="BA12" s="24">
        <f t="shared" si="12"/>
        <v>0</v>
      </c>
      <c r="BB12" s="24">
        <f t="shared" si="12"/>
        <v>1</v>
      </c>
      <c r="BC12" s="24">
        <f t="shared" si="12"/>
        <v>0</v>
      </c>
      <c r="BD12" s="25">
        <f t="shared" si="12"/>
        <v>0</v>
      </c>
      <c r="BE12" s="26"/>
      <c r="BF12" s="26"/>
      <c r="BG12" s="27"/>
      <c r="BH12" s="27"/>
      <c r="BI12" s="27"/>
      <c r="BJ12" s="26"/>
      <c r="BK12" s="26"/>
      <c r="BL12" s="26"/>
    </row>
    <row r="13" spans="1:64" s="26" customFormat="1" ht="12.75" customHeight="1">
      <c r="A13" s="202">
        <v>10</v>
      </c>
      <c r="B13" s="384">
        <f t="shared" si="1"/>
        <v>10</v>
      </c>
      <c r="C13" s="371" t="s">
        <v>193</v>
      </c>
      <c r="D13" s="206" t="s">
        <v>22</v>
      </c>
      <c r="E13" s="237"/>
      <c r="F13" s="181"/>
      <c r="G13" s="39"/>
      <c r="H13" s="181"/>
      <c r="I13" s="181"/>
      <c r="J13" s="39"/>
      <c r="K13" s="181">
        <v>4</v>
      </c>
      <c r="L13" s="181">
        <v>5</v>
      </c>
      <c r="M13" s="39">
        <v>2</v>
      </c>
      <c r="N13" s="181">
        <v>10</v>
      </c>
      <c r="O13" s="181">
        <v>6</v>
      </c>
      <c r="P13" s="39">
        <v>7</v>
      </c>
      <c r="Q13" s="181">
        <v>4</v>
      </c>
      <c r="R13" s="181">
        <v>5</v>
      </c>
      <c r="S13" s="39"/>
      <c r="T13" s="181"/>
      <c r="U13" s="181"/>
      <c r="V13" s="39"/>
      <c r="W13" s="181"/>
      <c r="X13" s="181"/>
      <c r="Y13" s="39"/>
      <c r="Z13" s="181"/>
      <c r="AA13" s="181"/>
      <c r="AB13" s="39"/>
      <c r="AC13" s="181"/>
      <c r="AD13" s="181"/>
      <c r="AE13" s="39"/>
      <c r="AF13" s="181"/>
      <c r="AG13" s="181"/>
      <c r="AH13" s="39"/>
      <c r="AI13" s="181"/>
      <c r="AJ13" s="181"/>
      <c r="AK13" s="228"/>
      <c r="AL13" s="259">
        <f t="shared" si="2"/>
        <v>4.125</v>
      </c>
      <c r="AM13" s="229">
        <f t="shared" si="3"/>
        <v>8</v>
      </c>
      <c r="AN13" s="229">
        <f t="shared" si="4"/>
        <v>43</v>
      </c>
      <c r="AO13" s="229">
        <f t="shared" si="5"/>
        <v>10</v>
      </c>
      <c r="AP13" s="229">
        <f t="shared" si="6"/>
        <v>0</v>
      </c>
      <c r="AQ13" s="229">
        <f t="shared" si="7"/>
        <v>33</v>
      </c>
      <c r="AR13" s="230">
        <f t="shared" si="8"/>
        <v>2</v>
      </c>
      <c r="AS13" s="230">
        <f t="shared" si="9"/>
        <v>10</v>
      </c>
      <c r="AT13" s="242">
        <f t="shared" si="10"/>
        <v>4.125</v>
      </c>
      <c r="AU13" s="193"/>
      <c r="AV13" s="246">
        <v>5.666666666666667</v>
      </c>
      <c r="AW13" s="37"/>
      <c r="AX13" s="23">
        <f t="shared" si="11"/>
        <v>0</v>
      </c>
      <c r="AY13" s="24">
        <f t="shared" si="12"/>
        <v>0</v>
      </c>
      <c r="AZ13" s="24">
        <f t="shared" si="12"/>
        <v>0</v>
      </c>
      <c r="BA13" s="24">
        <f t="shared" si="12"/>
        <v>0</v>
      </c>
      <c r="BB13" s="24">
        <f t="shared" si="12"/>
        <v>0</v>
      </c>
      <c r="BC13" s="24">
        <f t="shared" si="12"/>
        <v>0</v>
      </c>
      <c r="BD13" s="25">
        <f t="shared" si="12"/>
        <v>0</v>
      </c>
      <c r="BG13" s="27"/>
      <c r="BH13" s="27"/>
      <c r="BI13" s="27"/>
    </row>
    <row r="14" spans="1:64" ht="12.75" customHeight="1">
      <c r="A14" s="202">
        <v>13</v>
      </c>
      <c r="B14" s="384">
        <f t="shared" si="1"/>
        <v>10</v>
      </c>
      <c r="C14" s="375" t="s">
        <v>48</v>
      </c>
      <c r="D14" s="207" t="s">
        <v>34</v>
      </c>
      <c r="E14" s="237">
        <v>8</v>
      </c>
      <c r="F14" s="181">
        <v>7</v>
      </c>
      <c r="G14" s="39">
        <v>9</v>
      </c>
      <c r="H14" s="181"/>
      <c r="I14" s="181"/>
      <c r="J14" s="39"/>
      <c r="K14" s="181">
        <v>6</v>
      </c>
      <c r="L14" s="181">
        <v>9</v>
      </c>
      <c r="M14" s="39">
        <v>5</v>
      </c>
      <c r="N14" s="181">
        <v>5</v>
      </c>
      <c r="O14" s="181">
        <v>8</v>
      </c>
      <c r="P14" s="39">
        <v>2</v>
      </c>
      <c r="Q14" s="181">
        <v>5</v>
      </c>
      <c r="R14" s="181">
        <v>4</v>
      </c>
      <c r="S14" s="39"/>
      <c r="T14" s="181">
        <v>7</v>
      </c>
      <c r="U14" s="181">
        <v>2</v>
      </c>
      <c r="V14" s="39">
        <v>4</v>
      </c>
      <c r="W14" s="181"/>
      <c r="X14" s="181"/>
      <c r="Y14" s="39"/>
      <c r="Z14" s="181">
        <v>2</v>
      </c>
      <c r="AA14" s="181">
        <v>1</v>
      </c>
      <c r="AB14" s="39"/>
      <c r="AC14" s="181"/>
      <c r="AD14" s="181"/>
      <c r="AE14" s="39"/>
      <c r="AF14" s="181"/>
      <c r="AG14" s="181"/>
      <c r="AH14" s="39"/>
      <c r="AI14" s="181"/>
      <c r="AJ14" s="181"/>
      <c r="AK14" s="228"/>
      <c r="AL14" s="259">
        <f t="shared" si="2"/>
        <v>4.125</v>
      </c>
      <c r="AM14" s="229">
        <f t="shared" si="3"/>
        <v>16</v>
      </c>
      <c r="AN14" s="229">
        <f t="shared" si="4"/>
        <v>84</v>
      </c>
      <c r="AO14" s="229">
        <f t="shared" si="5"/>
        <v>9</v>
      </c>
      <c r="AP14" s="229">
        <f t="shared" si="6"/>
        <v>9</v>
      </c>
      <c r="AQ14" s="229">
        <f t="shared" si="7"/>
        <v>66</v>
      </c>
      <c r="AR14" s="230">
        <f t="shared" si="8"/>
        <v>1</v>
      </c>
      <c r="AS14" s="230">
        <f t="shared" si="9"/>
        <v>9</v>
      </c>
      <c r="AT14" s="242">
        <f t="shared" si="10"/>
        <v>4.125</v>
      </c>
      <c r="AU14" s="193"/>
      <c r="AV14" s="246">
        <v>7.6</v>
      </c>
      <c r="AW14" s="37"/>
      <c r="AX14" s="23"/>
      <c r="AY14" s="24"/>
      <c r="AZ14" s="24"/>
      <c r="BA14" s="24"/>
      <c r="BB14" s="24"/>
      <c r="BC14" s="24"/>
      <c r="BD14" s="25"/>
      <c r="BE14" s="26"/>
      <c r="BF14" s="26"/>
      <c r="BG14" s="27"/>
      <c r="BH14" s="27"/>
      <c r="BI14" s="27"/>
      <c r="BJ14" s="26"/>
      <c r="BK14" s="26"/>
      <c r="BL14" s="26"/>
    </row>
    <row r="15" spans="1:64" ht="12.75" customHeight="1">
      <c r="A15" s="202">
        <v>11</v>
      </c>
      <c r="B15" s="384">
        <f t="shared" si="1"/>
        <v>12</v>
      </c>
      <c r="C15" s="374" t="s">
        <v>69</v>
      </c>
      <c r="D15" s="206" t="s">
        <v>62</v>
      </c>
      <c r="E15" s="237">
        <v>16</v>
      </c>
      <c r="F15" s="181">
        <v>12</v>
      </c>
      <c r="G15" s="39">
        <v>11</v>
      </c>
      <c r="H15" s="181">
        <v>7</v>
      </c>
      <c r="I15" s="181">
        <v>8</v>
      </c>
      <c r="J15" s="39">
        <v>9</v>
      </c>
      <c r="K15" s="181">
        <v>4</v>
      </c>
      <c r="L15" s="181">
        <v>3</v>
      </c>
      <c r="M15" s="39">
        <v>2</v>
      </c>
      <c r="N15" s="181">
        <v>4</v>
      </c>
      <c r="O15" s="181">
        <v>4</v>
      </c>
      <c r="P15" s="39">
        <v>2</v>
      </c>
      <c r="Q15" s="181"/>
      <c r="R15" s="181"/>
      <c r="S15" s="39"/>
      <c r="T15" s="181">
        <v>4</v>
      </c>
      <c r="U15" s="181">
        <v>6</v>
      </c>
      <c r="V15" s="39"/>
      <c r="W15" s="181">
        <v>2</v>
      </c>
      <c r="X15" s="181"/>
      <c r="Y15" s="39"/>
      <c r="Z15" s="181"/>
      <c r="AA15" s="181"/>
      <c r="AB15" s="39"/>
      <c r="AC15" s="181"/>
      <c r="AD15" s="181"/>
      <c r="AE15" s="39"/>
      <c r="AF15" s="181"/>
      <c r="AG15" s="181"/>
      <c r="AH15" s="39"/>
      <c r="AI15" s="181"/>
      <c r="AJ15" s="181"/>
      <c r="AK15" s="228"/>
      <c r="AL15" s="259">
        <f t="shared" si="2"/>
        <v>4.4000000000000004</v>
      </c>
      <c r="AM15" s="229">
        <f t="shared" si="3"/>
        <v>15</v>
      </c>
      <c r="AN15" s="229">
        <f t="shared" si="4"/>
        <v>94</v>
      </c>
      <c r="AO15" s="229">
        <f t="shared" si="5"/>
        <v>16</v>
      </c>
      <c r="AP15" s="229">
        <f t="shared" si="6"/>
        <v>12</v>
      </c>
      <c r="AQ15" s="229">
        <f t="shared" si="7"/>
        <v>66</v>
      </c>
      <c r="AR15" s="230">
        <f t="shared" si="8"/>
        <v>2</v>
      </c>
      <c r="AS15" s="230">
        <f t="shared" si="9"/>
        <v>16</v>
      </c>
      <c r="AT15" s="242">
        <f t="shared" si="10"/>
        <v>4.4000000000000004</v>
      </c>
      <c r="AU15" s="193"/>
      <c r="AV15" s="246">
        <v>5</v>
      </c>
      <c r="AW15" s="40"/>
      <c r="AX15" s="31">
        <f>COUNTIF(H15:AH15,1)</f>
        <v>0</v>
      </c>
      <c r="AY15" s="20">
        <f t="shared" ref="AY15:BD17" si="13">IF($C15=AY$1,$AX15,0)</f>
        <v>0</v>
      </c>
      <c r="AZ15" s="20">
        <f t="shared" si="13"/>
        <v>0</v>
      </c>
      <c r="BA15" s="20">
        <f t="shared" si="13"/>
        <v>0</v>
      </c>
      <c r="BB15" s="20">
        <f t="shared" si="13"/>
        <v>0</v>
      </c>
      <c r="BC15" s="20">
        <f t="shared" si="13"/>
        <v>0</v>
      </c>
      <c r="BD15" s="32">
        <f t="shared" si="13"/>
        <v>0</v>
      </c>
      <c r="BG15" s="30"/>
      <c r="BH15" s="30"/>
      <c r="BI15" s="30"/>
    </row>
    <row r="16" spans="1:64" s="26" customFormat="1" ht="12.75" customHeight="1">
      <c r="A16" s="202">
        <v>12</v>
      </c>
      <c r="B16" s="384">
        <f t="shared" si="1"/>
        <v>13</v>
      </c>
      <c r="C16" s="373" t="s">
        <v>53</v>
      </c>
      <c r="D16" s="207" t="s">
        <v>21</v>
      </c>
      <c r="E16" s="237">
        <v>4</v>
      </c>
      <c r="F16" s="181">
        <v>1</v>
      </c>
      <c r="G16" s="39">
        <v>8</v>
      </c>
      <c r="H16" s="181">
        <v>5</v>
      </c>
      <c r="I16" s="181">
        <v>5</v>
      </c>
      <c r="J16" s="39">
        <v>7</v>
      </c>
      <c r="K16" s="181">
        <v>2</v>
      </c>
      <c r="L16" s="181">
        <v>3</v>
      </c>
      <c r="M16" s="39">
        <v>8</v>
      </c>
      <c r="N16" s="181">
        <v>7</v>
      </c>
      <c r="O16" s="181">
        <v>6</v>
      </c>
      <c r="P16" s="39">
        <v>5</v>
      </c>
      <c r="Q16" s="181"/>
      <c r="R16" s="181"/>
      <c r="S16" s="39"/>
      <c r="T16" s="181"/>
      <c r="U16" s="181"/>
      <c r="V16" s="39"/>
      <c r="W16" s="181"/>
      <c r="X16" s="181"/>
      <c r="Y16" s="39"/>
      <c r="Z16" s="181"/>
      <c r="AA16" s="181"/>
      <c r="AB16" s="39"/>
      <c r="AC16" s="181"/>
      <c r="AD16" s="181"/>
      <c r="AE16" s="39"/>
      <c r="AF16" s="181"/>
      <c r="AG16" s="181"/>
      <c r="AH16" s="39"/>
      <c r="AI16" s="181"/>
      <c r="AJ16" s="181"/>
      <c r="AK16" s="228"/>
      <c r="AL16" s="259">
        <f t="shared" si="2"/>
        <v>4.416666666666667</v>
      </c>
      <c r="AM16" s="229">
        <f t="shared" si="3"/>
        <v>12</v>
      </c>
      <c r="AN16" s="229">
        <f t="shared" si="4"/>
        <v>61</v>
      </c>
      <c r="AO16" s="229">
        <f t="shared" si="5"/>
        <v>8</v>
      </c>
      <c r="AP16" s="229">
        <f t="shared" si="6"/>
        <v>0</v>
      </c>
      <c r="AQ16" s="229">
        <f t="shared" si="7"/>
        <v>53</v>
      </c>
      <c r="AR16" s="230">
        <f t="shared" si="8"/>
        <v>1</v>
      </c>
      <c r="AS16" s="230">
        <f t="shared" si="9"/>
        <v>8</v>
      </c>
      <c r="AT16" s="242">
        <f t="shared" si="10"/>
        <v>4.416666666666667</v>
      </c>
      <c r="AU16" s="244"/>
      <c r="AV16" s="247">
        <v>5</v>
      </c>
      <c r="AW16" s="40"/>
      <c r="AX16" s="31">
        <f>COUNTIF(H16:AH16,1)</f>
        <v>0</v>
      </c>
      <c r="AY16" s="20">
        <f t="shared" si="13"/>
        <v>0</v>
      </c>
      <c r="AZ16" s="20">
        <f t="shared" si="13"/>
        <v>0</v>
      </c>
      <c r="BA16" s="20">
        <f t="shared" si="13"/>
        <v>0</v>
      </c>
      <c r="BB16" s="20">
        <f t="shared" si="13"/>
        <v>0</v>
      </c>
      <c r="BC16" s="20">
        <f t="shared" si="13"/>
        <v>0</v>
      </c>
      <c r="BD16" s="32">
        <f t="shared" si="13"/>
        <v>0</v>
      </c>
      <c r="BE16" s="6"/>
      <c r="BF16" s="6"/>
      <c r="BG16" s="30"/>
      <c r="BH16" s="30"/>
      <c r="BI16" s="30"/>
      <c r="BJ16" s="6"/>
      <c r="BK16" s="6"/>
      <c r="BL16" s="6"/>
    </row>
    <row r="17" spans="1:64" ht="12.75" customHeight="1">
      <c r="A17" s="202">
        <v>14</v>
      </c>
      <c r="B17" s="384">
        <f t="shared" si="1"/>
        <v>14</v>
      </c>
      <c r="C17" s="371" t="s">
        <v>193</v>
      </c>
      <c r="D17" s="206" t="s">
        <v>61</v>
      </c>
      <c r="E17" s="237"/>
      <c r="F17" s="181"/>
      <c r="G17" s="39"/>
      <c r="H17" s="181"/>
      <c r="I17" s="181"/>
      <c r="J17" s="39"/>
      <c r="K17" s="181"/>
      <c r="L17" s="181"/>
      <c r="M17" s="39"/>
      <c r="N17" s="181"/>
      <c r="O17" s="181"/>
      <c r="P17" s="39"/>
      <c r="Q17" s="181"/>
      <c r="R17" s="181"/>
      <c r="S17" s="39"/>
      <c r="T17" s="181"/>
      <c r="U17" s="181"/>
      <c r="V17" s="39"/>
      <c r="W17" s="181"/>
      <c r="X17" s="181"/>
      <c r="Y17" s="39"/>
      <c r="Z17" s="181"/>
      <c r="AA17" s="181"/>
      <c r="AB17" s="39"/>
      <c r="AC17" s="181"/>
      <c r="AD17" s="181"/>
      <c r="AE17" s="39"/>
      <c r="AF17" s="181"/>
      <c r="AG17" s="181"/>
      <c r="AH17" s="39"/>
      <c r="AI17" s="181"/>
      <c r="AJ17" s="181"/>
      <c r="AK17" s="228"/>
      <c r="AL17" s="259">
        <f t="shared" si="2"/>
        <v>5</v>
      </c>
      <c r="AM17" s="229">
        <f t="shared" si="3"/>
        <v>0</v>
      </c>
      <c r="AN17" s="229">
        <f t="shared" si="4"/>
        <v>0</v>
      </c>
      <c r="AO17" s="229">
        <f t="shared" si="5"/>
        <v>0</v>
      </c>
      <c r="AP17" s="229">
        <f t="shared" si="6"/>
        <v>0</v>
      </c>
      <c r="AQ17" s="229">
        <f t="shared" si="7"/>
        <v>0</v>
      </c>
      <c r="AR17" s="230">
        <f t="shared" si="8"/>
        <v>0</v>
      </c>
      <c r="AS17" s="230">
        <f t="shared" si="9"/>
        <v>0</v>
      </c>
      <c r="AT17" s="242">
        <f t="shared" si="10"/>
        <v>0</v>
      </c>
      <c r="AU17" s="193"/>
      <c r="AV17" s="246">
        <v>5</v>
      </c>
      <c r="AW17" s="37"/>
      <c r="AX17" s="23">
        <f>COUNTIF(H17:AH17,1)</f>
        <v>0</v>
      </c>
      <c r="AY17" s="24">
        <f t="shared" si="13"/>
        <v>0</v>
      </c>
      <c r="AZ17" s="24">
        <f t="shared" si="13"/>
        <v>0</v>
      </c>
      <c r="BA17" s="24">
        <f t="shared" si="13"/>
        <v>0</v>
      </c>
      <c r="BB17" s="24">
        <f t="shared" si="13"/>
        <v>0</v>
      </c>
      <c r="BC17" s="24">
        <f t="shared" si="13"/>
        <v>0</v>
      </c>
      <c r="BD17" s="25">
        <f t="shared" si="13"/>
        <v>0</v>
      </c>
      <c r="BE17" s="26"/>
      <c r="BF17" s="26"/>
      <c r="BG17" s="27"/>
      <c r="BH17" s="27"/>
      <c r="BI17" s="27"/>
      <c r="BJ17" s="26"/>
      <c r="BK17" s="26"/>
      <c r="BL17" s="26"/>
    </row>
    <row r="18" spans="1:64" s="26" customFormat="1" ht="12.75" customHeight="1">
      <c r="A18" s="202">
        <v>15</v>
      </c>
      <c r="B18" s="384">
        <f t="shared" si="1"/>
        <v>15</v>
      </c>
      <c r="C18" s="371" t="s">
        <v>193</v>
      </c>
      <c r="D18" s="207" t="s">
        <v>28</v>
      </c>
      <c r="E18" s="237"/>
      <c r="F18" s="181"/>
      <c r="G18" s="39"/>
      <c r="H18" s="181"/>
      <c r="I18" s="181"/>
      <c r="J18" s="39"/>
      <c r="K18" s="181"/>
      <c r="L18" s="181"/>
      <c r="M18" s="39"/>
      <c r="N18" s="181"/>
      <c r="O18" s="181"/>
      <c r="P18" s="39"/>
      <c r="Q18" s="181"/>
      <c r="R18" s="181"/>
      <c r="S18" s="39"/>
      <c r="T18" s="181"/>
      <c r="U18" s="181"/>
      <c r="V18" s="39"/>
      <c r="W18" s="181">
        <v>5</v>
      </c>
      <c r="X18" s="181"/>
      <c r="Y18" s="39"/>
      <c r="Z18" s="181"/>
      <c r="AA18" s="181"/>
      <c r="AB18" s="39"/>
      <c r="AC18" s="181"/>
      <c r="AD18" s="181"/>
      <c r="AE18" s="39"/>
      <c r="AF18" s="181"/>
      <c r="AG18" s="181"/>
      <c r="AH18" s="39"/>
      <c r="AI18" s="181"/>
      <c r="AJ18" s="181"/>
      <c r="AK18" s="228"/>
      <c r="AL18" s="259">
        <f t="shared" si="2"/>
        <v>5.1428571428571423</v>
      </c>
      <c r="AM18" s="229">
        <f t="shared" si="3"/>
        <v>1</v>
      </c>
      <c r="AN18" s="229">
        <f t="shared" si="4"/>
        <v>5</v>
      </c>
      <c r="AO18" s="229">
        <f t="shared" si="5"/>
        <v>0</v>
      </c>
      <c r="AP18" s="229">
        <f t="shared" si="6"/>
        <v>0</v>
      </c>
      <c r="AQ18" s="229">
        <f t="shared" si="7"/>
        <v>5</v>
      </c>
      <c r="AR18" s="230">
        <f t="shared" si="8"/>
        <v>5</v>
      </c>
      <c r="AS18" s="230">
        <f t="shared" si="9"/>
        <v>5</v>
      </c>
      <c r="AT18" s="242">
        <f t="shared" si="10"/>
        <v>5</v>
      </c>
      <c r="AU18" s="244"/>
      <c r="AV18" s="247">
        <v>5.2857142857142856</v>
      </c>
      <c r="AW18" s="37"/>
      <c r="AX18" s="23"/>
      <c r="AY18" s="24"/>
      <c r="AZ18" s="24"/>
      <c r="BA18" s="24"/>
      <c r="BB18" s="24"/>
      <c r="BC18" s="24"/>
      <c r="BD18" s="25"/>
      <c r="BG18" s="27"/>
      <c r="BH18" s="27"/>
      <c r="BI18" s="27"/>
    </row>
    <row r="19" spans="1:64" s="26" customFormat="1" ht="12.75" customHeight="1">
      <c r="A19" s="209">
        <v>18</v>
      </c>
      <c r="B19" s="384">
        <f t="shared" si="1"/>
        <v>16</v>
      </c>
      <c r="C19" s="371" t="s">
        <v>193</v>
      </c>
      <c r="D19" s="269" t="s">
        <v>77</v>
      </c>
      <c r="E19" s="237"/>
      <c r="F19" s="181"/>
      <c r="G19" s="39"/>
      <c r="H19" s="181">
        <v>6</v>
      </c>
      <c r="I19" s="181">
        <v>5</v>
      </c>
      <c r="J19" s="39">
        <v>11</v>
      </c>
      <c r="K19" s="181"/>
      <c r="L19" s="181"/>
      <c r="M19" s="39"/>
      <c r="N19" s="181"/>
      <c r="O19" s="181"/>
      <c r="P19" s="39"/>
      <c r="Q19" s="181">
        <v>2</v>
      </c>
      <c r="R19" s="181"/>
      <c r="S19" s="39"/>
      <c r="T19" s="181">
        <v>6</v>
      </c>
      <c r="U19" s="181">
        <v>8</v>
      </c>
      <c r="V19" s="39">
        <v>8</v>
      </c>
      <c r="W19" s="181">
        <v>3</v>
      </c>
      <c r="X19" s="181">
        <v>8</v>
      </c>
      <c r="Y19" s="39">
        <v>8</v>
      </c>
      <c r="Z19" s="181">
        <v>5</v>
      </c>
      <c r="AA19" s="181">
        <v>3</v>
      </c>
      <c r="AB19" s="39"/>
      <c r="AC19" s="181"/>
      <c r="AD19" s="181"/>
      <c r="AE19" s="39"/>
      <c r="AF19" s="181"/>
      <c r="AG19" s="181"/>
      <c r="AH19" s="39"/>
      <c r="AI19" s="181"/>
      <c r="AJ19" s="181"/>
      <c r="AK19" s="228"/>
      <c r="AL19" s="259">
        <f t="shared" si="2"/>
        <v>5.166666666666667</v>
      </c>
      <c r="AM19" s="229">
        <f t="shared" si="3"/>
        <v>12</v>
      </c>
      <c r="AN19" s="229">
        <f t="shared" si="4"/>
        <v>73</v>
      </c>
      <c r="AO19" s="229">
        <f t="shared" si="5"/>
        <v>11</v>
      </c>
      <c r="AP19" s="229">
        <f t="shared" si="6"/>
        <v>0</v>
      </c>
      <c r="AQ19" s="229">
        <f t="shared" si="7"/>
        <v>62</v>
      </c>
      <c r="AR19" s="230">
        <f t="shared" si="8"/>
        <v>2</v>
      </c>
      <c r="AS19" s="230">
        <f t="shared" si="9"/>
        <v>11</v>
      </c>
      <c r="AT19" s="242">
        <f t="shared" si="10"/>
        <v>5.166666666666667</v>
      </c>
      <c r="AU19" s="193"/>
      <c r="AV19" s="246">
        <v>7</v>
      </c>
      <c r="AW19" s="37"/>
      <c r="AX19" s="23"/>
      <c r="AY19" s="24"/>
      <c r="AZ19" s="24"/>
      <c r="BA19" s="24"/>
      <c r="BB19" s="24"/>
      <c r="BC19" s="24"/>
      <c r="BD19" s="25"/>
      <c r="BG19" s="27"/>
      <c r="BH19" s="27"/>
      <c r="BI19" s="27"/>
    </row>
    <row r="20" spans="1:64" s="26" customFormat="1" ht="12.75" customHeight="1">
      <c r="A20" s="202">
        <v>16</v>
      </c>
      <c r="B20" s="384">
        <f t="shared" si="1"/>
        <v>17</v>
      </c>
      <c r="C20" s="372" t="s">
        <v>69</v>
      </c>
      <c r="D20" s="212" t="s">
        <v>72</v>
      </c>
      <c r="E20" s="237"/>
      <c r="F20" s="181"/>
      <c r="G20" s="39"/>
      <c r="H20" s="181"/>
      <c r="I20" s="181"/>
      <c r="J20" s="39"/>
      <c r="K20" s="181"/>
      <c r="L20" s="181"/>
      <c r="M20" s="39"/>
      <c r="N20" s="181"/>
      <c r="O20" s="181"/>
      <c r="P20" s="39"/>
      <c r="Q20" s="181"/>
      <c r="R20" s="181"/>
      <c r="S20" s="39"/>
      <c r="T20" s="181"/>
      <c r="U20" s="181"/>
      <c r="V20" s="39"/>
      <c r="W20" s="181"/>
      <c r="X20" s="181"/>
      <c r="Y20" s="39"/>
      <c r="Z20" s="181"/>
      <c r="AA20" s="181"/>
      <c r="AB20" s="39"/>
      <c r="AC20" s="181"/>
      <c r="AD20" s="181"/>
      <c r="AE20" s="39"/>
      <c r="AF20" s="181"/>
      <c r="AG20" s="181"/>
      <c r="AH20" s="39"/>
      <c r="AI20" s="181"/>
      <c r="AJ20" s="181"/>
      <c r="AK20" s="228"/>
      <c r="AL20" s="259">
        <f t="shared" si="2"/>
        <v>5.2</v>
      </c>
      <c r="AM20" s="229">
        <f t="shared" si="3"/>
        <v>0</v>
      </c>
      <c r="AN20" s="229">
        <f t="shared" si="4"/>
        <v>0</v>
      </c>
      <c r="AO20" s="229">
        <f t="shared" si="5"/>
        <v>0</v>
      </c>
      <c r="AP20" s="229">
        <f t="shared" si="6"/>
        <v>0</v>
      </c>
      <c r="AQ20" s="229">
        <f t="shared" si="7"/>
        <v>0</v>
      </c>
      <c r="AR20" s="230">
        <f t="shared" si="8"/>
        <v>0</v>
      </c>
      <c r="AS20" s="230">
        <f t="shared" si="9"/>
        <v>0</v>
      </c>
      <c r="AT20" s="242">
        <f t="shared" si="10"/>
        <v>0</v>
      </c>
      <c r="AU20" s="193"/>
      <c r="AV20" s="246">
        <v>5.2</v>
      </c>
      <c r="AW20" s="37"/>
      <c r="AX20" s="23"/>
      <c r="AY20" s="24"/>
      <c r="AZ20" s="24"/>
      <c r="BA20" s="24"/>
      <c r="BB20" s="24"/>
      <c r="BC20" s="24"/>
      <c r="BD20" s="25"/>
      <c r="BG20" s="27"/>
      <c r="BH20" s="27"/>
      <c r="BI20" s="27"/>
    </row>
    <row r="21" spans="1:64" s="26" customFormat="1" ht="12.75" customHeight="1">
      <c r="A21" s="202">
        <v>17</v>
      </c>
      <c r="B21" s="384">
        <f t="shared" si="1"/>
        <v>18</v>
      </c>
      <c r="C21" s="373" t="s">
        <v>53</v>
      </c>
      <c r="D21" s="207" t="s">
        <v>40</v>
      </c>
      <c r="E21" s="237"/>
      <c r="F21" s="181"/>
      <c r="G21" s="39"/>
      <c r="H21" s="181"/>
      <c r="I21" s="181"/>
      <c r="J21" s="39"/>
      <c r="K21" s="181"/>
      <c r="L21" s="181"/>
      <c r="M21" s="39"/>
      <c r="N21" s="181"/>
      <c r="O21" s="181"/>
      <c r="P21" s="39"/>
      <c r="Q21" s="181"/>
      <c r="R21" s="181"/>
      <c r="S21" s="39"/>
      <c r="T21" s="181"/>
      <c r="U21" s="181"/>
      <c r="V21" s="39"/>
      <c r="W21" s="181"/>
      <c r="X21" s="181"/>
      <c r="Y21" s="39"/>
      <c r="Z21" s="181"/>
      <c r="AA21" s="181"/>
      <c r="AB21" s="39"/>
      <c r="AC21" s="181"/>
      <c r="AD21" s="181"/>
      <c r="AE21" s="39"/>
      <c r="AF21" s="181"/>
      <c r="AG21" s="181"/>
      <c r="AH21" s="39"/>
      <c r="AI21" s="181"/>
      <c r="AJ21" s="181"/>
      <c r="AK21" s="228"/>
      <c r="AL21" s="259">
        <f t="shared" si="2"/>
        <v>5.25</v>
      </c>
      <c r="AM21" s="229">
        <f t="shared" si="3"/>
        <v>0</v>
      </c>
      <c r="AN21" s="229">
        <f t="shared" si="4"/>
        <v>0</v>
      </c>
      <c r="AO21" s="229">
        <f t="shared" si="5"/>
        <v>0</v>
      </c>
      <c r="AP21" s="229">
        <f t="shared" si="6"/>
        <v>0</v>
      </c>
      <c r="AQ21" s="229">
        <f t="shared" si="7"/>
        <v>0</v>
      </c>
      <c r="AR21" s="230">
        <f t="shared" si="8"/>
        <v>0</v>
      </c>
      <c r="AS21" s="230">
        <f t="shared" si="9"/>
        <v>0</v>
      </c>
      <c r="AT21" s="242">
        <f t="shared" si="10"/>
        <v>0</v>
      </c>
      <c r="AU21" s="244"/>
      <c r="AV21" s="247">
        <v>5.25</v>
      </c>
      <c r="AW21" s="37"/>
      <c r="AX21" s="23"/>
      <c r="AY21" s="24"/>
      <c r="AZ21" s="24"/>
      <c r="BA21" s="24"/>
      <c r="BB21" s="24"/>
      <c r="BC21" s="24"/>
      <c r="BD21" s="25"/>
      <c r="BG21" s="27"/>
      <c r="BH21" s="27"/>
      <c r="BI21" s="27"/>
    </row>
    <row r="22" spans="1:64" s="26" customFormat="1" ht="12.75" customHeight="1">
      <c r="A22" s="202">
        <v>19</v>
      </c>
      <c r="B22" s="384">
        <f t="shared" si="1"/>
        <v>19</v>
      </c>
      <c r="C22" s="375" t="s">
        <v>48</v>
      </c>
      <c r="D22" s="203" t="s">
        <v>20</v>
      </c>
      <c r="E22" s="237"/>
      <c r="F22" s="181"/>
      <c r="G22" s="39"/>
      <c r="H22" s="181"/>
      <c r="I22" s="181"/>
      <c r="J22" s="39"/>
      <c r="K22" s="181"/>
      <c r="L22" s="181"/>
      <c r="M22" s="39"/>
      <c r="N22" s="181"/>
      <c r="O22" s="181"/>
      <c r="P22" s="39"/>
      <c r="Q22" s="181"/>
      <c r="R22" s="181"/>
      <c r="S22" s="39"/>
      <c r="T22" s="181"/>
      <c r="U22" s="181"/>
      <c r="V22" s="39"/>
      <c r="W22" s="181"/>
      <c r="X22" s="181"/>
      <c r="Y22" s="39"/>
      <c r="Z22" s="181"/>
      <c r="AA22" s="181"/>
      <c r="AB22" s="39"/>
      <c r="AC22" s="181"/>
      <c r="AD22" s="181"/>
      <c r="AE22" s="39"/>
      <c r="AF22" s="181"/>
      <c r="AG22" s="181"/>
      <c r="AH22" s="39"/>
      <c r="AI22" s="181"/>
      <c r="AJ22" s="181"/>
      <c r="AK22" s="228"/>
      <c r="AL22" s="259">
        <f t="shared" si="2"/>
        <v>5.75</v>
      </c>
      <c r="AM22" s="229">
        <f t="shared" si="3"/>
        <v>0</v>
      </c>
      <c r="AN22" s="229">
        <f t="shared" si="4"/>
        <v>0</v>
      </c>
      <c r="AO22" s="229">
        <f t="shared" si="5"/>
        <v>0</v>
      </c>
      <c r="AP22" s="229">
        <f t="shared" si="6"/>
        <v>0</v>
      </c>
      <c r="AQ22" s="229">
        <f t="shared" si="7"/>
        <v>0</v>
      </c>
      <c r="AR22" s="230">
        <f t="shared" si="8"/>
        <v>0</v>
      </c>
      <c r="AS22" s="230">
        <f t="shared" si="9"/>
        <v>0</v>
      </c>
      <c r="AT22" s="242">
        <f t="shared" si="10"/>
        <v>0</v>
      </c>
      <c r="AU22" s="193"/>
      <c r="AV22" s="246">
        <v>5.75</v>
      </c>
      <c r="AW22" s="40"/>
      <c r="AX22" s="31">
        <f>COUNTIF(H22:AH22,1)</f>
        <v>0</v>
      </c>
      <c r="AY22" s="20">
        <f t="shared" ref="AY22:BD23" si="14">IF($C22=AY$1,$AX22,0)</f>
        <v>0</v>
      </c>
      <c r="AZ22" s="20">
        <f t="shared" si="14"/>
        <v>0</v>
      </c>
      <c r="BA22" s="20">
        <f t="shared" si="14"/>
        <v>0</v>
      </c>
      <c r="BB22" s="20">
        <f t="shared" si="14"/>
        <v>0</v>
      </c>
      <c r="BC22" s="20">
        <f t="shared" si="14"/>
        <v>0</v>
      </c>
      <c r="BD22" s="32">
        <f t="shared" si="14"/>
        <v>0</v>
      </c>
      <c r="BE22" s="6"/>
      <c r="BF22" s="6"/>
      <c r="BG22" s="30"/>
      <c r="BH22" s="30"/>
      <c r="BI22" s="30"/>
      <c r="BJ22" s="6"/>
      <c r="BK22" s="6"/>
      <c r="BL22" s="6"/>
    </row>
    <row r="23" spans="1:64" ht="12.75" customHeight="1">
      <c r="A23" s="209">
        <v>20</v>
      </c>
      <c r="B23" s="384">
        <f t="shared" si="1"/>
        <v>20</v>
      </c>
      <c r="C23" s="371" t="s">
        <v>193</v>
      </c>
      <c r="D23" s="211" t="s">
        <v>207</v>
      </c>
      <c r="E23" s="237"/>
      <c r="F23" s="181"/>
      <c r="G23" s="39"/>
      <c r="H23" s="181">
        <v>8</v>
      </c>
      <c r="I23" s="181">
        <v>3</v>
      </c>
      <c r="J23" s="39">
        <v>5</v>
      </c>
      <c r="K23" s="181">
        <v>6</v>
      </c>
      <c r="L23" s="181">
        <v>7</v>
      </c>
      <c r="M23" s="39">
        <v>6</v>
      </c>
      <c r="N23" s="181">
        <v>8</v>
      </c>
      <c r="O23" s="181">
        <v>9</v>
      </c>
      <c r="P23" s="39">
        <v>9</v>
      </c>
      <c r="Q23" s="181">
        <v>9</v>
      </c>
      <c r="R23" s="181">
        <v>7</v>
      </c>
      <c r="S23" s="39"/>
      <c r="T23" s="181"/>
      <c r="U23" s="181"/>
      <c r="V23" s="39"/>
      <c r="W23" s="181">
        <v>3</v>
      </c>
      <c r="X23" s="181"/>
      <c r="Y23" s="39"/>
      <c r="Z23" s="181"/>
      <c r="AA23" s="181"/>
      <c r="AB23" s="39"/>
      <c r="AC23" s="181"/>
      <c r="AD23" s="181"/>
      <c r="AE23" s="39"/>
      <c r="AF23" s="181"/>
      <c r="AG23" s="181"/>
      <c r="AH23" s="39"/>
      <c r="AI23" s="181"/>
      <c r="AJ23" s="181"/>
      <c r="AK23" s="228"/>
      <c r="AL23" s="259">
        <f t="shared" si="2"/>
        <v>5.916666666666667</v>
      </c>
      <c r="AM23" s="229">
        <f t="shared" si="3"/>
        <v>12</v>
      </c>
      <c r="AN23" s="229">
        <f t="shared" si="4"/>
        <v>80</v>
      </c>
      <c r="AO23" s="229">
        <f t="shared" si="5"/>
        <v>9</v>
      </c>
      <c r="AP23" s="229">
        <f t="shared" si="6"/>
        <v>0</v>
      </c>
      <c r="AQ23" s="229">
        <f t="shared" si="7"/>
        <v>71</v>
      </c>
      <c r="AR23" s="230">
        <f t="shared" si="8"/>
        <v>3</v>
      </c>
      <c r="AS23" s="230">
        <f t="shared" si="9"/>
        <v>9</v>
      </c>
      <c r="AT23" s="242">
        <f t="shared" si="10"/>
        <v>5.916666666666667</v>
      </c>
      <c r="AU23" s="193"/>
      <c r="AV23" s="246">
        <v>20</v>
      </c>
      <c r="AW23" s="40"/>
      <c r="AX23" s="31">
        <f>COUNTIF(H23:AH23,1)</f>
        <v>0</v>
      </c>
      <c r="AY23" s="20">
        <f t="shared" si="14"/>
        <v>0</v>
      </c>
      <c r="AZ23" s="20">
        <f t="shared" si="14"/>
        <v>0</v>
      </c>
      <c r="BA23" s="20">
        <f t="shared" si="14"/>
        <v>0</v>
      </c>
      <c r="BB23" s="20">
        <f t="shared" si="14"/>
        <v>0</v>
      </c>
      <c r="BC23" s="20">
        <f t="shared" si="14"/>
        <v>0</v>
      </c>
      <c r="BD23" s="32">
        <f t="shared" si="14"/>
        <v>0</v>
      </c>
      <c r="BG23" s="30"/>
      <c r="BH23" s="30"/>
      <c r="BI23" s="30"/>
      <c r="BJ23" s="33"/>
      <c r="BK23" s="16"/>
      <c r="BL23" s="16"/>
    </row>
    <row r="24" spans="1:64" s="26" customFormat="1" ht="12.75" customHeight="1">
      <c r="A24" s="209">
        <v>49</v>
      </c>
      <c r="B24" s="384">
        <f t="shared" si="1"/>
        <v>21</v>
      </c>
      <c r="C24" s="373" t="s">
        <v>53</v>
      </c>
      <c r="D24" s="211" t="s">
        <v>228</v>
      </c>
      <c r="E24" s="237"/>
      <c r="F24" s="181"/>
      <c r="G24" s="39"/>
      <c r="H24" s="181"/>
      <c r="I24" s="181"/>
      <c r="J24" s="39"/>
      <c r="K24" s="181">
        <v>7</v>
      </c>
      <c r="L24" s="181">
        <v>5</v>
      </c>
      <c r="M24" s="39">
        <v>7</v>
      </c>
      <c r="N24" s="181"/>
      <c r="O24" s="181"/>
      <c r="P24" s="39"/>
      <c r="Q24" s="181"/>
      <c r="R24" s="181"/>
      <c r="S24" s="39"/>
      <c r="T24" s="181"/>
      <c r="U24" s="181"/>
      <c r="V24" s="39"/>
      <c r="W24" s="181"/>
      <c r="X24" s="181"/>
      <c r="Y24" s="39"/>
      <c r="Z24" s="181">
        <v>6</v>
      </c>
      <c r="AA24" s="181">
        <v>6</v>
      </c>
      <c r="AB24" s="39"/>
      <c r="AC24" s="181"/>
      <c r="AD24" s="181"/>
      <c r="AE24" s="39"/>
      <c r="AF24" s="181"/>
      <c r="AG24" s="181"/>
      <c r="AH24" s="39"/>
      <c r="AI24" s="181"/>
      <c r="AJ24" s="181"/>
      <c r="AK24" s="228"/>
      <c r="AL24" s="259">
        <f t="shared" si="2"/>
        <v>6.2</v>
      </c>
      <c r="AM24" s="229">
        <f t="shared" si="3"/>
        <v>5</v>
      </c>
      <c r="AN24" s="229">
        <f t="shared" si="4"/>
        <v>31</v>
      </c>
      <c r="AO24" s="229">
        <f t="shared" si="5"/>
        <v>0</v>
      </c>
      <c r="AP24" s="229">
        <f t="shared" si="6"/>
        <v>0</v>
      </c>
      <c r="AQ24" s="229">
        <f t="shared" si="7"/>
        <v>31</v>
      </c>
      <c r="AR24" s="230">
        <f t="shared" si="8"/>
        <v>5</v>
      </c>
      <c r="AS24" s="230">
        <f t="shared" si="9"/>
        <v>7</v>
      </c>
      <c r="AT24" s="242">
        <f t="shared" si="10"/>
        <v>6.2</v>
      </c>
      <c r="AU24" s="193"/>
      <c r="AV24" s="246">
        <v>20</v>
      </c>
      <c r="AW24" s="37"/>
      <c r="AX24" s="23"/>
      <c r="AY24" s="24"/>
      <c r="AZ24" s="24"/>
      <c r="BA24" s="24"/>
      <c r="BB24" s="24"/>
      <c r="BC24" s="24"/>
      <c r="BD24" s="25"/>
      <c r="BG24" s="27"/>
      <c r="BH24" s="27"/>
      <c r="BI24" s="27"/>
    </row>
    <row r="25" spans="1:64" s="26" customFormat="1" ht="12.75" customHeight="1">
      <c r="A25" s="202">
        <v>21</v>
      </c>
      <c r="B25" s="384">
        <f t="shared" si="1"/>
        <v>22</v>
      </c>
      <c r="C25" s="377" t="s">
        <v>33</v>
      </c>
      <c r="D25" s="205" t="s">
        <v>74</v>
      </c>
      <c r="E25" s="237">
        <v>10</v>
      </c>
      <c r="F25" s="181">
        <v>6</v>
      </c>
      <c r="G25" s="39">
        <v>6</v>
      </c>
      <c r="H25" s="181"/>
      <c r="I25" s="181"/>
      <c r="J25" s="39"/>
      <c r="K25" s="181"/>
      <c r="L25" s="181"/>
      <c r="M25" s="39"/>
      <c r="N25" s="181"/>
      <c r="O25" s="181"/>
      <c r="P25" s="39"/>
      <c r="Q25" s="181"/>
      <c r="R25" s="181"/>
      <c r="S25" s="39"/>
      <c r="T25" s="181"/>
      <c r="U25" s="181"/>
      <c r="V25" s="39"/>
      <c r="W25" s="181"/>
      <c r="X25" s="181"/>
      <c r="Y25" s="39"/>
      <c r="Z25" s="181"/>
      <c r="AA25" s="181"/>
      <c r="AB25" s="39"/>
      <c r="AC25" s="181"/>
      <c r="AD25" s="181"/>
      <c r="AE25" s="39"/>
      <c r="AF25" s="181"/>
      <c r="AG25" s="181"/>
      <c r="AH25" s="39"/>
      <c r="AI25" s="181"/>
      <c r="AJ25" s="181"/>
      <c r="AK25" s="228"/>
      <c r="AL25" s="259">
        <f t="shared" si="2"/>
        <v>6.3809523809523814</v>
      </c>
      <c r="AM25" s="229">
        <f t="shared" si="3"/>
        <v>3</v>
      </c>
      <c r="AN25" s="229">
        <f t="shared" si="4"/>
        <v>22</v>
      </c>
      <c r="AO25" s="229">
        <f t="shared" si="5"/>
        <v>0</v>
      </c>
      <c r="AP25" s="229">
        <f t="shared" si="6"/>
        <v>0</v>
      </c>
      <c r="AQ25" s="229">
        <f t="shared" si="7"/>
        <v>22</v>
      </c>
      <c r="AR25" s="230">
        <f t="shared" si="8"/>
        <v>6</v>
      </c>
      <c r="AS25" s="230">
        <f t="shared" si="9"/>
        <v>10</v>
      </c>
      <c r="AT25" s="242">
        <f t="shared" si="10"/>
        <v>7.333333333333333</v>
      </c>
      <c r="AU25" s="244"/>
      <c r="AV25" s="247">
        <v>5.4285714285714288</v>
      </c>
      <c r="AW25" s="38"/>
      <c r="AX25" s="23"/>
      <c r="AY25" s="24"/>
      <c r="AZ25" s="24"/>
      <c r="BA25" s="24"/>
      <c r="BB25" s="24"/>
      <c r="BC25" s="24"/>
      <c r="BD25" s="25"/>
      <c r="BE25" s="24"/>
      <c r="BF25" s="24"/>
    </row>
    <row r="26" spans="1:64" s="26" customFormat="1" ht="12.75" customHeight="1">
      <c r="A26" s="202">
        <v>22</v>
      </c>
      <c r="B26" s="384">
        <f t="shared" si="1"/>
        <v>23</v>
      </c>
      <c r="C26" s="375" t="s">
        <v>48</v>
      </c>
      <c r="D26" s="205" t="s">
        <v>46</v>
      </c>
      <c r="E26" s="237"/>
      <c r="F26" s="181"/>
      <c r="G26" s="39"/>
      <c r="H26" s="181"/>
      <c r="I26" s="181"/>
      <c r="J26" s="39"/>
      <c r="K26" s="181"/>
      <c r="L26" s="181"/>
      <c r="M26" s="39"/>
      <c r="N26" s="181"/>
      <c r="O26" s="181"/>
      <c r="P26" s="39"/>
      <c r="Q26" s="181"/>
      <c r="R26" s="181"/>
      <c r="S26" s="39"/>
      <c r="T26" s="181"/>
      <c r="U26" s="181"/>
      <c r="V26" s="39"/>
      <c r="W26" s="181">
        <v>5</v>
      </c>
      <c r="X26" s="181">
        <v>7</v>
      </c>
      <c r="Y26" s="39">
        <v>2</v>
      </c>
      <c r="Z26" s="181"/>
      <c r="AA26" s="181"/>
      <c r="AB26" s="39"/>
      <c r="AC26" s="181"/>
      <c r="AD26" s="181"/>
      <c r="AE26" s="39"/>
      <c r="AF26" s="181"/>
      <c r="AG26" s="181"/>
      <c r="AH26" s="39"/>
      <c r="AI26" s="181"/>
      <c r="AJ26" s="181"/>
      <c r="AK26" s="228"/>
      <c r="AL26" s="259">
        <f t="shared" si="2"/>
        <v>6.5</v>
      </c>
      <c r="AM26" s="229">
        <f t="shared" si="3"/>
        <v>3</v>
      </c>
      <c r="AN26" s="229">
        <f t="shared" si="4"/>
        <v>14</v>
      </c>
      <c r="AO26" s="229">
        <f t="shared" si="5"/>
        <v>0</v>
      </c>
      <c r="AP26" s="229">
        <f t="shared" si="6"/>
        <v>0</v>
      </c>
      <c r="AQ26" s="229">
        <f t="shared" si="7"/>
        <v>14</v>
      </c>
      <c r="AR26" s="230">
        <f t="shared" si="8"/>
        <v>2</v>
      </c>
      <c r="AS26" s="230">
        <f t="shared" si="9"/>
        <v>7</v>
      </c>
      <c r="AT26" s="242">
        <f t="shared" si="10"/>
        <v>4.666666666666667</v>
      </c>
      <c r="AU26" s="244"/>
      <c r="AV26" s="247">
        <v>8.3333333333333321</v>
      </c>
      <c r="AW26" s="37"/>
      <c r="AX26" s="23">
        <f>COUNTIF(H26:AH26,1)</f>
        <v>0</v>
      </c>
      <c r="AY26" s="24">
        <f t="shared" ref="AY26:BD26" si="15">IF($C26=AY$1,$AX26,0)</f>
        <v>0</v>
      </c>
      <c r="AZ26" s="24">
        <f t="shared" si="15"/>
        <v>0</v>
      </c>
      <c r="BA26" s="24">
        <f t="shared" si="15"/>
        <v>0</v>
      </c>
      <c r="BB26" s="24">
        <f t="shared" si="15"/>
        <v>0</v>
      </c>
      <c r="BC26" s="24">
        <f t="shared" si="15"/>
        <v>0</v>
      </c>
      <c r="BD26" s="25">
        <f t="shared" si="15"/>
        <v>0</v>
      </c>
      <c r="BG26" s="27"/>
      <c r="BH26" s="27"/>
      <c r="BI26" s="27"/>
    </row>
    <row r="27" spans="1:64" s="26" customFormat="1" ht="12.75" customHeight="1">
      <c r="A27" s="398">
        <v>23</v>
      </c>
      <c r="B27" s="384">
        <f t="shared" si="1"/>
        <v>24</v>
      </c>
      <c r="C27" s="380" t="s">
        <v>48</v>
      </c>
      <c r="D27" s="602" t="s">
        <v>264</v>
      </c>
      <c r="E27" s="406"/>
      <c r="F27" s="407"/>
      <c r="G27" s="408"/>
      <c r="H27" s="407"/>
      <c r="I27" s="407"/>
      <c r="J27" s="408"/>
      <c r="K27" s="407"/>
      <c r="L27" s="407"/>
      <c r="M27" s="408"/>
      <c r="N27" s="181">
        <v>5</v>
      </c>
      <c r="O27" s="181">
        <v>5</v>
      </c>
      <c r="P27" s="39">
        <v>11</v>
      </c>
      <c r="Q27" s="407">
        <v>5</v>
      </c>
      <c r="R27" s="407"/>
      <c r="S27" s="408"/>
      <c r="T27" s="407">
        <v>6</v>
      </c>
      <c r="U27" s="407">
        <v>7</v>
      </c>
      <c r="V27" s="408"/>
      <c r="W27" s="407">
        <v>7</v>
      </c>
      <c r="X27" s="407"/>
      <c r="Y27" s="408"/>
      <c r="Z27" s="407"/>
      <c r="AA27" s="407"/>
      <c r="AB27" s="408"/>
      <c r="AC27" s="407"/>
      <c r="AD27" s="407"/>
      <c r="AE27" s="408"/>
      <c r="AF27" s="407"/>
      <c r="AG27" s="407"/>
      <c r="AH27" s="408"/>
      <c r="AI27" s="407"/>
      <c r="AJ27" s="407"/>
      <c r="AK27" s="409"/>
      <c r="AL27" s="259">
        <f t="shared" si="2"/>
        <v>6.5714285714285712</v>
      </c>
      <c r="AM27" s="229">
        <f t="shared" si="3"/>
        <v>7</v>
      </c>
      <c r="AN27" s="229">
        <f t="shared" si="4"/>
        <v>46</v>
      </c>
      <c r="AO27" s="229">
        <f t="shared" si="5"/>
        <v>0</v>
      </c>
      <c r="AP27" s="229">
        <f t="shared" si="6"/>
        <v>0</v>
      </c>
      <c r="AQ27" s="229">
        <f t="shared" si="7"/>
        <v>46</v>
      </c>
      <c r="AR27" s="230">
        <f t="shared" si="8"/>
        <v>5</v>
      </c>
      <c r="AS27" s="230">
        <f t="shared" si="9"/>
        <v>11</v>
      </c>
      <c r="AT27" s="242">
        <f t="shared" si="10"/>
        <v>6.5714285714285712</v>
      </c>
      <c r="AU27" s="370"/>
      <c r="AV27" s="246">
        <v>20</v>
      </c>
      <c r="AW27" s="37"/>
      <c r="AX27" s="23">
        <f>COUNTIF(H27:AH27,1)</f>
        <v>0</v>
      </c>
      <c r="AY27" s="24"/>
      <c r="AZ27" s="24"/>
      <c r="BA27" s="24"/>
      <c r="BB27" s="24"/>
      <c r="BC27" s="24"/>
      <c r="BD27" s="25"/>
      <c r="BG27" s="27"/>
      <c r="BH27" s="27"/>
      <c r="BI27" s="27"/>
    </row>
    <row r="28" spans="1:64" s="26" customFormat="1" ht="12.75" customHeight="1">
      <c r="A28" s="202">
        <v>27</v>
      </c>
      <c r="B28" s="384">
        <f t="shared" si="1"/>
        <v>25</v>
      </c>
      <c r="C28" s="372" t="s">
        <v>69</v>
      </c>
      <c r="D28" s="212" t="s">
        <v>26</v>
      </c>
      <c r="E28" s="237">
        <v>9</v>
      </c>
      <c r="F28" s="181">
        <v>11</v>
      </c>
      <c r="G28" s="39">
        <v>10</v>
      </c>
      <c r="H28" s="181">
        <v>13</v>
      </c>
      <c r="I28" s="181">
        <v>13</v>
      </c>
      <c r="J28" s="39">
        <v>13</v>
      </c>
      <c r="K28" s="181"/>
      <c r="L28" s="181"/>
      <c r="M28" s="39"/>
      <c r="N28" s="181">
        <v>7</v>
      </c>
      <c r="O28" s="181">
        <v>4</v>
      </c>
      <c r="P28" s="39">
        <v>4</v>
      </c>
      <c r="Q28" s="181"/>
      <c r="R28" s="181"/>
      <c r="S28" s="39"/>
      <c r="T28" s="181"/>
      <c r="U28" s="181"/>
      <c r="V28" s="39"/>
      <c r="W28" s="181">
        <v>4</v>
      </c>
      <c r="X28" s="181"/>
      <c r="Y28" s="39"/>
      <c r="Z28" s="181">
        <v>4</v>
      </c>
      <c r="AA28" s="181">
        <v>2</v>
      </c>
      <c r="AB28" s="39"/>
      <c r="AC28" s="181"/>
      <c r="AD28" s="181"/>
      <c r="AE28" s="39"/>
      <c r="AF28" s="181"/>
      <c r="AG28" s="181"/>
      <c r="AH28" s="39"/>
      <c r="AI28" s="181"/>
      <c r="AJ28" s="181"/>
      <c r="AK28" s="228"/>
      <c r="AL28" s="259">
        <f t="shared" si="2"/>
        <v>6.75</v>
      </c>
      <c r="AM28" s="229">
        <f t="shared" si="3"/>
        <v>12</v>
      </c>
      <c r="AN28" s="229">
        <f t="shared" si="4"/>
        <v>94</v>
      </c>
      <c r="AO28" s="229">
        <f t="shared" si="5"/>
        <v>13</v>
      </c>
      <c r="AP28" s="229">
        <f t="shared" si="6"/>
        <v>0</v>
      </c>
      <c r="AQ28" s="229">
        <f t="shared" si="7"/>
        <v>81</v>
      </c>
      <c r="AR28" s="230">
        <f t="shared" si="8"/>
        <v>2</v>
      </c>
      <c r="AS28" s="230">
        <f t="shared" si="9"/>
        <v>13</v>
      </c>
      <c r="AT28" s="242">
        <f t="shared" si="10"/>
        <v>6.75</v>
      </c>
      <c r="AU28" s="193"/>
      <c r="AV28" s="246">
        <v>9.3333333333333339</v>
      </c>
      <c r="AW28" s="37"/>
      <c r="AX28" s="23">
        <f>COUNTIF(H28:AH28,1)</f>
        <v>0</v>
      </c>
      <c r="AY28" s="24">
        <f t="shared" ref="AY28:BD28" si="16">IF($C28=AY$1,$AX28,0)</f>
        <v>0</v>
      </c>
      <c r="AZ28" s="24">
        <f t="shared" si="16"/>
        <v>0</v>
      </c>
      <c r="BA28" s="24">
        <f t="shared" si="16"/>
        <v>0</v>
      </c>
      <c r="BB28" s="24">
        <f t="shared" si="16"/>
        <v>0</v>
      </c>
      <c r="BC28" s="24">
        <f t="shared" si="16"/>
        <v>0</v>
      </c>
      <c r="BD28" s="25">
        <f t="shared" si="16"/>
        <v>0</v>
      </c>
      <c r="BE28" s="24"/>
      <c r="BF28" s="24"/>
      <c r="BG28" s="27"/>
      <c r="BH28" s="27"/>
      <c r="BI28" s="27"/>
    </row>
    <row r="29" spans="1:64" s="26" customFormat="1" ht="12.75" customHeight="1">
      <c r="A29" s="202">
        <v>24</v>
      </c>
      <c r="B29" s="384">
        <f t="shared" si="1"/>
        <v>26</v>
      </c>
      <c r="C29" s="373" t="s">
        <v>53</v>
      </c>
      <c r="D29" s="210" t="s">
        <v>79</v>
      </c>
      <c r="E29" s="237"/>
      <c r="F29" s="181"/>
      <c r="G29" s="39"/>
      <c r="H29" s="181"/>
      <c r="I29" s="181">
        <v>9</v>
      </c>
      <c r="J29" s="39"/>
      <c r="K29" s="181">
        <v>11</v>
      </c>
      <c r="L29" s="181">
        <v>4</v>
      </c>
      <c r="M29" s="39">
        <v>4</v>
      </c>
      <c r="N29" s="181"/>
      <c r="O29" s="181"/>
      <c r="P29" s="39"/>
      <c r="Q29" s="181"/>
      <c r="R29" s="181"/>
      <c r="S29" s="39"/>
      <c r="T29" s="181"/>
      <c r="U29" s="181"/>
      <c r="V29" s="39"/>
      <c r="W29" s="181"/>
      <c r="X29" s="181"/>
      <c r="Y29" s="39"/>
      <c r="Z29" s="181"/>
      <c r="AA29" s="181"/>
      <c r="AB29" s="39"/>
      <c r="AC29" s="181"/>
      <c r="AD29" s="181"/>
      <c r="AE29" s="39"/>
      <c r="AF29" s="181"/>
      <c r="AG29" s="181"/>
      <c r="AH29" s="39"/>
      <c r="AI29" s="181"/>
      <c r="AJ29" s="181"/>
      <c r="AK29" s="228"/>
      <c r="AL29" s="259">
        <f t="shared" si="2"/>
        <v>7</v>
      </c>
      <c r="AM29" s="229">
        <f t="shared" si="3"/>
        <v>4</v>
      </c>
      <c r="AN29" s="229">
        <f t="shared" si="4"/>
        <v>28</v>
      </c>
      <c r="AO29" s="229">
        <f t="shared" si="5"/>
        <v>0</v>
      </c>
      <c r="AP29" s="229">
        <f t="shared" si="6"/>
        <v>0</v>
      </c>
      <c r="AQ29" s="229">
        <f t="shared" si="7"/>
        <v>28</v>
      </c>
      <c r="AR29" s="230">
        <f t="shared" si="8"/>
        <v>4</v>
      </c>
      <c r="AS29" s="230">
        <f t="shared" si="9"/>
        <v>11</v>
      </c>
      <c r="AT29" s="242">
        <f t="shared" si="10"/>
        <v>7</v>
      </c>
      <c r="AU29" s="193"/>
      <c r="AV29" s="246">
        <v>10</v>
      </c>
      <c r="AW29" s="37"/>
      <c r="AX29" s="23"/>
      <c r="AY29" s="24"/>
      <c r="AZ29" s="24"/>
      <c r="BA29" s="24"/>
      <c r="BB29" s="24"/>
      <c r="BC29" s="24"/>
      <c r="BD29" s="25"/>
      <c r="BG29" s="27"/>
      <c r="BH29" s="27"/>
      <c r="BI29" s="27"/>
    </row>
    <row r="30" spans="1:64" s="26" customFormat="1" ht="12.75" customHeight="1">
      <c r="A30" s="209">
        <v>24</v>
      </c>
      <c r="B30" s="384">
        <f t="shared" si="1"/>
        <v>26</v>
      </c>
      <c r="C30" s="372" t="s">
        <v>69</v>
      </c>
      <c r="D30" s="212" t="s">
        <v>1</v>
      </c>
      <c r="E30" s="237">
        <v>16</v>
      </c>
      <c r="F30" s="181">
        <v>13</v>
      </c>
      <c r="G30" s="39">
        <v>13</v>
      </c>
      <c r="H30" s="181">
        <v>8</v>
      </c>
      <c r="I30" s="181">
        <v>10</v>
      </c>
      <c r="J30" s="39">
        <v>7</v>
      </c>
      <c r="K30" s="181"/>
      <c r="L30" s="181"/>
      <c r="M30" s="39"/>
      <c r="N30" s="181"/>
      <c r="O30" s="181"/>
      <c r="P30" s="39"/>
      <c r="Q30" s="181">
        <v>7</v>
      </c>
      <c r="R30" s="181">
        <v>6</v>
      </c>
      <c r="S30" s="39">
        <v>3</v>
      </c>
      <c r="T30" s="181"/>
      <c r="U30" s="181"/>
      <c r="V30" s="39"/>
      <c r="W30" s="181">
        <v>7</v>
      </c>
      <c r="X30" s="181">
        <v>4</v>
      </c>
      <c r="Y30" s="39">
        <v>6</v>
      </c>
      <c r="Z30" s="181"/>
      <c r="AA30" s="181"/>
      <c r="AB30" s="39"/>
      <c r="AC30" s="181"/>
      <c r="AD30" s="181"/>
      <c r="AE30" s="39"/>
      <c r="AF30" s="181"/>
      <c r="AG30" s="181"/>
      <c r="AH30" s="39"/>
      <c r="AI30" s="181"/>
      <c r="AJ30" s="181"/>
      <c r="AK30" s="228"/>
      <c r="AL30" s="259">
        <f t="shared" si="2"/>
        <v>7</v>
      </c>
      <c r="AM30" s="229">
        <f t="shared" si="3"/>
        <v>12</v>
      </c>
      <c r="AN30" s="229">
        <f t="shared" si="4"/>
        <v>100</v>
      </c>
      <c r="AO30" s="229">
        <f t="shared" si="5"/>
        <v>16</v>
      </c>
      <c r="AP30" s="229">
        <f t="shared" si="6"/>
        <v>0</v>
      </c>
      <c r="AQ30" s="229">
        <f t="shared" si="7"/>
        <v>84</v>
      </c>
      <c r="AR30" s="230">
        <f t="shared" si="8"/>
        <v>3</v>
      </c>
      <c r="AS30" s="230">
        <f t="shared" si="9"/>
        <v>16</v>
      </c>
      <c r="AT30" s="242">
        <f t="shared" si="10"/>
        <v>7</v>
      </c>
      <c r="AU30" s="193"/>
      <c r="AV30" s="246">
        <v>9.25</v>
      </c>
      <c r="AW30" s="40"/>
      <c r="AX30" s="31">
        <f>COUNTIF(H30:AH30,1)</f>
        <v>0</v>
      </c>
      <c r="AY30" s="20">
        <f t="shared" ref="AY30:BD31" si="17">IF($C30=AY$1,$AX30,0)</f>
        <v>0</v>
      </c>
      <c r="AZ30" s="20">
        <f t="shared" si="17"/>
        <v>0</v>
      </c>
      <c r="BA30" s="20">
        <f t="shared" si="17"/>
        <v>0</v>
      </c>
      <c r="BB30" s="20">
        <f t="shared" si="17"/>
        <v>0</v>
      </c>
      <c r="BC30" s="20">
        <f t="shared" si="17"/>
        <v>0</v>
      </c>
      <c r="BD30" s="32">
        <f t="shared" si="17"/>
        <v>0</v>
      </c>
      <c r="BE30" s="6"/>
      <c r="BF30" s="6"/>
      <c r="BG30" s="30"/>
      <c r="BH30" s="30"/>
      <c r="BI30" s="30"/>
      <c r="BJ30" s="6"/>
      <c r="BK30" s="6"/>
      <c r="BL30" s="6"/>
    </row>
    <row r="31" spans="1:64" s="26" customFormat="1" ht="12.75" customHeight="1">
      <c r="A31" s="209">
        <v>26</v>
      </c>
      <c r="B31" s="384">
        <f t="shared" si="1"/>
        <v>28</v>
      </c>
      <c r="C31" s="373" t="s">
        <v>53</v>
      </c>
      <c r="D31" s="210" t="s">
        <v>188</v>
      </c>
      <c r="E31" s="237"/>
      <c r="F31" s="181"/>
      <c r="G31" s="39"/>
      <c r="H31" s="181">
        <v>9</v>
      </c>
      <c r="I31" s="181">
        <v>8</v>
      </c>
      <c r="J31" s="39">
        <v>10</v>
      </c>
      <c r="K31" s="181"/>
      <c r="L31" s="181"/>
      <c r="M31" s="39"/>
      <c r="N31" s="181">
        <v>6</v>
      </c>
      <c r="O31" s="181">
        <v>8</v>
      </c>
      <c r="P31" s="39">
        <v>6</v>
      </c>
      <c r="Q31" s="181"/>
      <c r="R31" s="181"/>
      <c r="S31" s="39"/>
      <c r="T31" s="181">
        <v>9</v>
      </c>
      <c r="U31" s="181">
        <v>9</v>
      </c>
      <c r="V31" s="39">
        <v>10</v>
      </c>
      <c r="W31" s="181">
        <v>6</v>
      </c>
      <c r="X31" s="181"/>
      <c r="Y31" s="39"/>
      <c r="Z31" s="181"/>
      <c r="AA31" s="181"/>
      <c r="AB31" s="39"/>
      <c r="AC31" s="181"/>
      <c r="AD31" s="181"/>
      <c r="AE31" s="39"/>
      <c r="AF31" s="181"/>
      <c r="AG31" s="181"/>
      <c r="AH31" s="39"/>
      <c r="AI31" s="181"/>
      <c r="AJ31" s="181"/>
      <c r="AK31" s="228"/>
      <c r="AL31" s="259">
        <f t="shared" si="2"/>
        <v>7.1</v>
      </c>
      <c r="AM31" s="229">
        <f t="shared" si="3"/>
        <v>10</v>
      </c>
      <c r="AN31" s="229">
        <f t="shared" si="4"/>
        <v>81</v>
      </c>
      <c r="AO31" s="229">
        <f t="shared" si="5"/>
        <v>10</v>
      </c>
      <c r="AP31" s="229">
        <f t="shared" si="6"/>
        <v>0</v>
      </c>
      <c r="AQ31" s="229">
        <f t="shared" si="7"/>
        <v>71</v>
      </c>
      <c r="AR31" s="230">
        <f t="shared" si="8"/>
        <v>6</v>
      </c>
      <c r="AS31" s="230">
        <f t="shared" si="9"/>
        <v>10</v>
      </c>
      <c r="AT31" s="242">
        <f t="shared" si="10"/>
        <v>7.1</v>
      </c>
      <c r="AU31" s="193"/>
      <c r="AV31" s="246">
        <v>20</v>
      </c>
      <c r="AW31" s="40"/>
      <c r="AX31" s="31">
        <f>COUNTIF(H31:AH31,1)</f>
        <v>0</v>
      </c>
      <c r="AY31" s="20">
        <f t="shared" si="17"/>
        <v>0</v>
      </c>
      <c r="AZ31" s="20">
        <f t="shared" si="17"/>
        <v>0</v>
      </c>
      <c r="BA31" s="20">
        <f t="shared" si="17"/>
        <v>0</v>
      </c>
      <c r="BB31" s="20">
        <f t="shared" si="17"/>
        <v>0</v>
      </c>
      <c r="BC31" s="20">
        <f t="shared" si="17"/>
        <v>0</v>
      </c>
      <c r="BD31" s="32">
        <f t="shared" si="17"/>
        <v>0</v>
      </c>
      <c r="BE31" s="6"/>
      <c r="BF31" s="6"/>
      <c r="BG31" s="30"/>
      <c r="BH31" s="30"/>
      <c r="BI31" s="30"/>
      <c r="BJ31" s="6"/>
      <c r="BK31" s="6"/>
      <c r="BL31" s="6"/>
    </row>
    <row r="32" spans="1:64" s="26" customFormat="1" ht="12.75" customHeight="1">
      <c r="A32" s="209">
        <v>27</v>
      </c>
      <c r="B32" s="384">
        <f t="shared" si="1"/>
        <v>29</v>
      </c>
      <c r="C32" s="378" t="s">
        <v>48</v>
      </c>
      <c r="D32" s="212" t="s">
        <v>0</v>
      </c>
      <c r="E32" s="237"/>
      <c r="F32" s="181"/>
      <c r="G32" s="39"/>
      <c r="H32" s="181"/>
      <c r="I32" s="181"/>
      <c r="J32" s="39"/>
      <c r="K32" s="181"/>
      <c r="L32" s="181"/>
      <c r="M32" s="39"/>
      <c r="N32" s="181"/>
      <c r="O32" s="181"/>
      <c r="P32" s="39"/>
      <c r="Q32" s="181"/>
      <c r="R32" s="181"/>
      <c r="S32" s="39"/>
      <c r="T32" s="181"/>
      <c r="U32" s="181"/>
      <c r="V32" s="39"/>
      <c r="W32" s="181"/>
      <c r="X32" s="181"/>
      <c r="Y32" s="39"/>
      <c r="Z32" s="181"/>
      <c r="AA32" s="181"/>
      <c r="AB32" s="39"/>
      <c r="AC32" s="181"/>
      <c r="AD32" s="181"/>
      <c r="AE32" s="39"/>
      <c r="AF32" s="181"/>
      <c r="AG32" s="181"/>
      <c r="AH32" s="39"/>
      <c r="AI32" s="181"/>
      <c r="AJ32" s="181"/>
      <c r="AK32" s="228"/>
      <c r="AL32" s="259">
        <f t="shared" si="2"/>
        <v>7.5</v>
      </c>
      <c r="AM32" s="229">
        <f t="shared" si="3"/>
        <v>0</v>
      </c>
      <c r="AN32" s="229">
        <f t="shared" si="4"/>
        <v>0</v>
      </c>
      <c r="AO32" s="229">
        <f t="shared" si="5"/>
        <v>0</v>
      </c>
      <c r="AP32" s="229">
        <f t="shared" si="6"/>
        <v>0</v>
      </c>
      <c r="AQ32" s="229">
        <f t="shared" si="7"/>
        <v>0</v>
      </c>
      <c r="AR32" s="230">
        <f t="shared" si="8"/>
        <v>0</v>
      </c>
      <c r="AS32" s="230">
        <f t="shared" si="9"/>
        <v>0</v>
      </c>
      <c r="AT32" s="242">
        <f t="shared" si="10"/>
        <v>0</v>
      </c>
      <c r="AU32" s="193"/>
      <c r="AV32" s="246">
        <v>7.5</v>
      </c>
      <c r="AW32" s="37"/>
      <c r="AX32" s="23"/>
      <c r="AY32" s="24"/>
      <c r="AZ32" s="24"/>
      <c r="BA32" s="24"/>
      <c r="BB32" s="24"/>
      <c r="BC32" s="24"/>
      <c r="BD32" s="25"/>
      <c r="BG32" s="27"/>
      <c r="BH32" s="27"/>
      <c r="BI32" s="27"/>
    </row>
    <row r="33" spans="1:64" ht="12.75" customHeight="1">
      <c r="A33" s="209">
        <v>27</v>
      </c>
      <c r="B33" s="384">
        <f t="shared" si="1"/>
        <v>29</v>
      </c>
      <c r="C33" s="373" t="s">
        <v>53</v>
      </c>
      <c r="D33" s="210" t="s">
        <v>189</v>
      </c>
      <c r="E33" s="237">
        <v>12</v>
      </c>
      <c r="F33" s="181">
        <v>14</v>
      </c>
      <c r="G33" s="39">
        <v>12</v>
      </c>
      <c r="H33" s="181">
        <v>10</v>
      </c>
      <c r="I33" s="181">
        <v>7</v>
      </c>
      <c r="J33" s="39">
        <v>4</v>
      </c>
      <c r="K33" s="181"/>
      <c r="L33" s="181"/>
      <c r="M33" s="39"/>
      <c r="N33" s="181"/>
      <c r="O33" s="181"/>
      <c r="P33" s="39"/>
      <c r="Q33" s="181"/>
      <c r="R33" s="181"/>
      <c r="S33" s="39"/>
      <c r="T33" s="181">
        <v>7</v>
      </c>
      <c r="U33" s="181">
        <v>8</v>
      </c>
      <c r="V33" s="39"/>
      <c r="W33" s="181"/>
      <c r="X33" s="181"/>
      <c r="Y33" s="39"/>
      <c r="Z33" s="181"/>
      <c r="AA33" s="181"/>
      <c r="AB33" s="39"/>
      <c r="AC33" s="181"/>
      <c r="AD33" s="181"/>
      <c r="AE33" s="39"/>
      <c r="AF33" s="181"/>
      <c r="AG33" s="181"/>
      <c r="AH33" s="39"/>
      <c r="AI33" s="181"/>
      <c r="AJ33" s="181"/>
      <c r="AK33" s="228"/>
      <c r="AL33" s="259">
        <f t="shared" si="2"/>
        <v>7.5</v>
      </c>
      <c r="AM33" s="229">
        <f t="shared" si="3"/>
        <v>8</v>
      </c>
      <c r="AN33" s="229">
        <f t="shared" si="4"/>
        <v>74</v>
      </c>
      <c r="AO33" s="229">
        <f t="shared" si="5"/>
        <v>14</v>
      </c>
      <c r="AP33" s="229">
        <f t="shared" si="6"/>
        <v>0</v>
      </c>
      <c r="AQ33" s="229">
        <f t="shared" si="7"/>
        <v>60</v>
      </c>
      <c r="AR33" s="230">
        <f t="shared" si="8"/>
        <v>4</v>
      </c>
      <c r="AS33" s="230">
        <f t="shared" si="9"/>
        <v>14</v>
      </c>
      <c r="AT33" s="242">
        <f t="shared" si="10"/>
        <v>7.5</v>
      </c>
      <c r="AU33" s="193"/>
      <c r="AV33" s="246">
        <v>20</v>
      </c>
      <c r="AW33" s="37"/>
      <c r="AX33" s="23">
        <f>COUNTIF(H33:AH33,1)</f>
        <v>0</v>
      </c>
      <c r="AY33" s="24">
        <f t="shared" ref="AY33:BD35" si="18">IF($C33=AY$1,$AX33,0)</f>
        <v>0</v>
      </c>
      <c r="AZ33" s="24">
        <f t="shared" si="18"/>
        <v>0</v>
      </c>
      <c r="BA33" s="24">
        <f t="shared" si="18"/>
        <v>0</v>
      </c>
      <c r="BB33" s="24">
        <f t="shared" si="18"/>
        <v>0</v>
      </c>
      <c r="BC33" s="24">
        <f t="shared" si="18"/>
        <v>0</v>
      </c>
      <c r="BD33" s="25">
        <f t="shared" si="18"/>
        <v>0</v>
      </c>
      <c r="BE33" s="26"/>
      <c r="BF33" s="26"/>
      <c r="BG33" s="27"/>
      <c r="BH33" s="27"/>
      <c r="BI33" s="27"/>
      <c r="BJ33" s="26"/>
      <c r="BK33" s="26"/>
      <c r="BL33" s="26"/>
    </row>
    <row r="34" spans="1:64" s="26" customFormat="1" ht="12.75" customHeight="1">
      <c r="A34" s="202">
        <v>30</v>
      </c>
      <c r="B34" s="384">
        <f t="shared" si="1"/>
        <v>31</v>
      </c>
      <c r="C34" s="372" t="s">
        <v>69</v>
      </c>
      <c r="D34" s="212" t="s">
        <v>24</v>
      </c>
      <c r="E34" s="237"/>
      <c r="F34" s="181"/>
      <c r="G34" s="39"/>
      <c r="H34" s="181">
        <v>13</v>
      </c>
      <c r="I34" s="181">
        <v>2</v>
      </c>
      <c r="J34" s="39">
        <v>6</v>
      </c>
      <c r="K34" s="181">
        <v>9</v>
      </c>
      <c r="L34" s="181">
        <v>10</v>
      </c>
      <c r="M34" s="39">
        <v>7</v>
      </c>
      <c r="N34" s="181"/>
      <c r="O34" s="181"/>
      <c r="P34" s="39"/>
      <c r="Q34" s="181"/>
      <c r="R34" s="181"/>
      <c r="S34" s="39"/>
      <c r="T34" s="181"/>
      <c r="U34" s="181"/>
      <c r="V34" s="39"/>
      <c r="W34" s="181"/>
      <c r="X34" s="181"/>
      <c r="Y34" s="39"/>
      <c r="Z34" s="181"/>
      <c r="AA34" s="181"/>
      <c r="AB34" s="39"/>
      <c r="AC34" s="181"/>
      <c r="AD34" s="181"/>
      <c r="AE34" s="39"/>
      <c r="AF34" s="181"/>
      <c r="AG34" s="181"/>
      <c r="AH34" s="39"/>
      <c r="AI34" s="181"/>
      <c r="AJ34" s="181"/>
      <c r="AK34" s="228"/>
      <c r="AL34" s="259">
        <f t="shared" si="2"/>
        <v>7.833333333333333</v>
      </c>
      <c r="AM34" s="229">
        <f t="shared" si="3"/>
        <v>6</v>
      </c>
      <c r="AN34" s="229">
        <f t="shared" si="4"/>
        <v>47</v>
      </c>
      <c r="AO34" s="229">
        <f t="shared" si="5"/>
        <v>0</v>
      </c>
      <c r="AP34" s="229">
        <f t="shared" si="6"/>
        <v>0</v>
      </c>
      <c r="AQ34" s="229">
        <f t="shared" si="7"/>
        <v>47</v>
      </c>
      <c r="AR34" s="230">
        <f t="shared" si="8"/>
        <v>2</v>
      </c>
      <c r="AS34" s="230">
        <f t="shared" si="9"/>
        <v>13</v>
      </c>
      <c r="AT34" s="242">
        <f t="shared" si="10"/>
        <v>7.833333333333333</v>
      </c>
      <c r="AU34" s="193"/>
      <c r="AV34" s="246">
        <v>8.4</v>
      </c>
      <c r="AW34" s="37"/>
      <c r="AX34" s="23">
        <f>COUNTIF(H34:AH34,1)</f>
        <v>0</v>
      </c>
      <c r="AY34" s="24">
        <f t="shared" si="18"/>
        <v>0</v>
      </c>
      <c r="AZ34" s="24">
        <f t="shared" si="18"/>
        <v>0</v>
      </c>
      <c r="BA34" s="24">
        <f t="shared" si="18"/>
        <v>0</v>
      </c>
      <c r="BB34" s="24">
        <f t="shared" si="18"/>
        <v>0</v>
      </c>
      <c r="BC34" s="24">
        <f t="shared" si="18"/>
        <v>0</v>
      </c>
      <c r="BD34" s="25">
        <f t="shared" si="18"/>
        <v>0</v>
      </c>
      <c r="BG34" s="27"/>
      <c r="BH34" s="27"/>
      <c r="BI34" s="27"/>
    </row>
    <row r="35" spans="1:64" s="26" customFormat="1" ht="12.75" customHeight="1">
      <c r="A35" s="209">
        <v>30</v>
      </c>
      <c r="B35" s="384">
        <f t="shared" si="1"/>
        <v>31</v>
      </c>
      <c r="C35" s="371" t="s">
        <v>193</v>
      </c>
      <c r="D35" s="210" t="s">
        <v>191</v>
      </c>
      <c r="E35" s="237"/>
      <c r="F35" s="181"/>
      <c r="G35" s="39"/>
      <c r="H35" s="181">
        <v>4</v>
      </c>
      <c r="I35" s="181">
        <v>9</v>
      </c>
      <c r="J35" s="39">
        <v>8</v>
      </c>
      <c r="K35" s="181">
        <v>8</v>
      </c>
      <c r="L35" s="181">
        <v>8</v>
      </c>
      <c r="M35" s="39">
        <v>10</v>
      </c>
      <c r="N35" s="181"/>
      <c r="O35" s="181"/>
      <c r="P35" s="39"/>
      <c r="Q35" s="181"/>
      <c r="R35" s="181"/>
      <c r="S35" s="39"/>
      <c r="T35" s="181"/>
      <c r="U35" s="181"/>
      <c r="V35" s="39"/>
      <c r="W35" s="181"/>
      <c r="X35" s="181"/>
      <c r="Y35" s="39"/>
      <c r="Z35" s="181"/>
      <c r="AA35" s="181"/>
      <c r="AB35" s="39"/>
      <c r="AC35" s="181"/>
      <c r="AD35" s="181"/>
      <c r="AE35" s="39"/>
      <c r="AF35" s="181"/>
      <c r="AG35" s="181"/>
      <c r="AH35" s="39"/>
      <c r="AI35" s="181"/>
      <c r="AJ35" s="181"/>
      <c r="AK35" s="228"/>
      <c r="AL35" s="259">
        <f t="shared" si="2"/>
        <v>7.833333333333333</v>
      </c>
      <c r="AM35" s="229">
        <f t="shared" si="3"/>
        <v>6</v>
      </c>
      <c r="AN35" s="229">
        <f t="shared" si="4"/>
        <v>47</v>
      </c>
      <c r="AO35" s="229">
        <f t="shared" si="5"/>
        <v>0</v>
      </c>
      <c r="AP35" s="229">
        <f t="shared" si="6"/>
        <v>0</v>
      </c>
      <c r="AQ35" s="229">
        <f t="shared" si="7"/>
        <v>47</v>
      </c>
      <c r="AR35" s="230">
        <f t="shared" si="8"/>
        <v>4</v>
      </c>
      <c r="AS35" s="230">
        <f t="shared" si="9"/>
        <v>10</v>
      </c>
      <c r="AT35" s="242">
        <f t="shared" si="10"/>
        <v>7.833333333333333</v>
      </c>
      <c r="AU35" s="193"/>
      <c r="AV35" s="246">
        <v>20</v>
      </c>
      <c r="AW35" s="37"/>
      <c r="AX35" s="23">
        <f>COUNTIF(H35:AH35,1)</f>
        <v>0</v>
      </c>
      <c r="AY35" s="24">
        <f t="shared" si="18"/>
        <v>0</v>
      </c>
      <c r="AZ35" s="24">
        <f t="shared" si="18"/>
        <v>0</v>
      </c>
      <c r="BA35" s="24">
        <f t="shared" si="18"/>
        <v>0</v>
      </c>
      <c r="BB35" s="24">
        <f t="shared" si="18"/>
        <v>0</v>
      </c>
      <c r="BC35" s="24">
        <f t="shared" si="18"/>
        <v>0</v>
      </c>
      <c r="BD35" s="25">
        <f t="shared" si="18"/>
        <v>0</v>
      </c>
      <c r="BG35" s="27"/>
      <c r="BH35" s="27"/>
      <c r="BI35" s="27"/>
    </row>
    <row r="36" spans="1:64" ht="12.75" customHeight="1">
      <c r="A36" s="202">
        <v>32</v>
      </c>
      <c r="B36" s="384">
        <f t="shared" ref="B36:B54" si="19">RANK(AL36,AL$4:AL$54,1)</f>
        <v>33</v>
      </c>
      <c r="C36" s="375" t="s">
        <v>48</v>
      </c>
      <c r="D36" s="270" t="s">
        <v>43</v>
      </c>
      <c r="E36" s="237"/>
      <c r="F36" s="181"/>
      <c r="G36" s="39"/>
      <c r="H36" s="181"/>
      <c r="I36" s="181"/>
      <c r="J36" s="39"/>
      <c r="K36" s="181">
        <v>11</v>
      </c>
      <c r="L36" s="181">
        <v>11</v>
      </c>
      <c r="M36" s="39">
        <v>11</v>
      </c>
      <c r="N36" s="181"/>
      <c r="O36" s="181"/>
      <c r="P36" s="39"/>
      <c r="Q36" s="181"/>
      <c r="R36" s="181"/>
      <c r="S36" s="39"/>
      <c r="T36" s="181"/>
      <c r="U36" s="181"/>
      <c r="V36" s="39"/>
      <c r="W36" s="181"/>
      <c r="X36" s="181"/>
      <c r="Y36" s="39"/>
      <c r="Z36" s="181"/>
      <c r="AA36" s="181"/>
      <c r="AB36" s="39"/>
      <c r="AC36" s="181"/>
      <c r="AD36" s="181"/>
      <c r="AE36" s="39"/>
      <c r="AF36" s="181"/>
      <c r="AG36" s="181"/>
      <c r="AH36" s="39"/>
      <c r="AI36" s="181"/>
      <c r="AJ36" s="181"/>
      <c r="AK36" s="228"/>
      <c r="AL36" s="259">
        <f t="shared" ref="AL36:AL54" si="20">IF(AM36&gt;3,AT36,IF(AM36=0,AV36,IF(AM36&gt;0,(AT36+AV36)/2)))</f>
        <v>8.8333333333333339</v>
      </c>
      <c r="AM36" s="229">
        <f t="shared" ref="AM36:AM54" si="21">COUNTA(E36:AK36)</f>
        <v>3</v>
      </c>
      <c r="AN36" s="229">
        <f t="shared" ref="AN36:AN54" si="22">SUM(E36:AK36)</f>
        <v>33</v>
      </c>
      <c r="AO36" s="229">
        <f t="shared" ref="AO36:AO54" si="23">IF(AM36&gt;7,(MAX(E36:AK36)),0)</f>
        <v>0</v>
      </c>
      <c r="AP36" s="229">
        <f t="shared" ref="AP36:AP54" si="24">IF(AM36&gt;13,(LARGE(E36:AK36, 2)),0)</f>
        <v>0</v>
      </c>
      <c r="AQ36" s="229">
        <f t="shared" ref="AQ36:AQ54" si="25">AN36-AO36-AP36</f>
        <v>33</v>
      </c>
      <c r="AR36" s="230">
        <f t="shared" ref="AR36:AR54" si="26">MIN(E36:AK36)</f>
        <v>11</v>
      </c>
      <c r="AS36" s="230">
        <f t="shared" ref="AS36:AS54" si="27">MAX(E36:AK36)</f>
        <v>11</v>
      </c>
      <c r="AT36" s="242">
        <f t="shared" ref="AT36:AT54" si="28">IF(AM36=0,0,AQ36/AM36)</f>
        <v>11</v>
      </c>
      <c r="AU36" s="244"/>
      <c r="AV36" s="247">
        <v>6.666666666666667</v>
      </c>
      <c r="AW36" s="37"/>
      <c r="AX36" s="23"/>
      <c r="AY36" s="24"/>
      <c r="AZ36" s="24"/>
      <c r="BA36" s="24"/>
      <c r="BB36" s="24"/>
      <c r="BC36" s="24"/>
      <c r="BD36" s="25"/>
      <c r="BE36" s="26"/>
      <c r="BF36" s="26"/>
      <c r="BG36" s="27"/>
      <c r="BH36" s="27"/>
      <c r="BI36" s="27"/>
      <c r="BJ36" s="26"/>
      <c r="BK36" s="26"/>
      <c r="BL36" s="26"/>
    </row>
    <row r="37" spans="1:64" s="26" customFormat="1" ht="12.75" customHeight="1">
      <c r="A37" s="202">
        <v>33</v>
      </c>
      <c r="B37" s="384">
        <f t="shared" si="19"/>
        <v>34</v>
      </c>
      <c r="C37" s="372" t="s">
        <v>69</v>
      </c>
      <c r="D37" s="210" t="s">
        <v>80</v>
      </c>
      <c r="E37" s="237"/>
      <c r="F37" s="181"/>
      <c r="G37" s="39"/>
      <c r="H37" s="181"/>
      <c r="I37" s="181"/>
      <c r="J37" s="39"/>
      <c r="K37" s="181"/>
      <c r="L37" s="181"/>
      <c r="M37" s="39"/>
      <c r="N37" s="181"/>
      <c r="O37" s="181"/>
      <c r="P37" s="39"/>
      <c r="Q37" s="181"/>
      <c r="R37" s="181"/>
      <c r="S37" s="39"/>
      <c r="T37" s="181"/>
      <c r="U37" s="181"/>
      <c r="V37" s="39"/>
      <c r="W37" s="181"/>
      <c r="X37" s="181"/>
      <c r="Y37" s="39"/>
      <c r="Z37" s="181"/>
      <c r="AA37" s="181"/>
      <c r="AB37" s="39"/>
      <c r="AC37" s="181"/>
      <c r="AD37" s="181"/>
      <c r="AE37" s="39"/>
      <c r="AF37" s="181"/>
      <c r="AG37" s="181"/>
      <c r="AH37" s="39"/>
      <c r="AI37" s="181"/>
      <c r="AJ37" s="181"/>
      <c r="AK37" s="228"/>
      <c r="AL37" s="259">
        <f t="shared" si="20"/>
        <v>9.75</v>
      </c>
      <c r="AM37" s="229">
        <f t="shared" si="21"/>
        <v>0</v>
      </c>
      <c r="AN37" s="229">
        <f t="shared" si="22"/>
        <v>0</v>
      </c>
      <c r="AO37" s="229">
        <f t="shared" si="23"/>
        <v>0</v>
      </c>
      <c r="AP37" s="229">
        <f t="shared" si="24"/>
        <v>0</v>
      </c>
      <c r="AQ37" s="229">
        <f t="shared" si="25"/>
        <v>0</v>
      </c>
      <c r="AR37" s="230">
        <f t="shared" si="26"/>
        <v>0</v>
      </c>
      <c r="AS37" s="230">
        <f t="shared" si="27"/>
        <v>0</v>
      </c>
      <c r="AT37" s="242">
        <f t="shared" si="28"/>
        <v>0</v>
      </c>
      <c r="AU37" s="193"/>
      <c r="AV37" s="246">
        <v>9.75</v>
      </c>
      <c r="AW37" s="37"/>
      <c r="AX37" s="23">
        <f>COUNTIF(H37:AH37,1)</f>
        <v>0</v>
      </c>
      <c r="AY37" s="24">
        <f t="shared" ref="AY37:BD37" si="29">IF($C37=AY$1,$AX37,0)</f>
        <v>0</v>
      </c>
      <c r="AZ37" s="24">
        <f t="shared" si="29"/>
        <v>0</v>
      </c>
      <c r="BA37" s="24">
        <f t="shared" si="29"/>
        <v>0</v>
      </c>
      <c r="BB37" s="24">
        <f t="shared" si="29"/>
        <v>0</v>
      </c>
      <c r="BC37" s="24">
        <f t="shared" si="29"/>
        <v>0</v>
      </c>
      <c r="BD37" s="25">
        <f t="shared" si="29"/>
        <v>0</v>
      </c>
      <c r="BG37" s="27"/>
      <c r="BH37" s="27"/>
      <c r="BI37" s="27"/>
    </row>
    <row r="38" spans="1:64" s="26" customFormat="1" ht="12.75" customHeight="1">
      <c r="A38" s="209">
        <v>34</v>
      </c>
      <c r="B38" s="384">
        <f t="shared" si="19"/>
        <v>35</v>
      </c>
      <c r="C38" s="372" t="s">
        <v>69</v>
      </c>
      <c r="D38" s="212" t="s">
        <v>2</v>
      </c>
      <c r="E38" s="237"/>
      <c r="F38" s="181"/>
      <c r="G38" s="39"/>
      <c r="H38" s="181"/>
      <c r="I38" s="181"/>
      <c r="J38" s="39"/>
      <c r="K38" s="181"/>
      <c r="L38" s="181"/>
      <c r="M38" s="39"/>
      <c r="N38" s="181"/>
      <c r="O38" s="181"/>
      <c r="P38" s="39"/>
      <c r="Q38" s="181"/>
      <c r="R38" s="181"/>
      <c r="S38" s="39"/>
      <c r="T38" s="181"/>
      <c r="U38" s="181"/>
      <c r="V38" s="39"/>
      <c r="W38" s="181"/>
      <c r="X38" s="181"/>
      <c r="Y38" s="39"/>
      <c r="Z38" s="181"/>
      <c r="AA38" s="181"/>
      <c r="AB38" s="39"/>
      <c r="AC38" s="181"/>
      <c r="AD38" s="181"/>
      <c r="AE38" s="39"/>
      <c r="AF38" s="181"/>
      <c r="AG38" s="181"/>
      <c r="AH38" s="39"/>
      <c r="AI38" s="181"/>
      <c r="AJ38" s="181"/>
      <c r="AK38" s="228"/>
      <c r="AL38" s="259">
        <f t="shared" si="20"/>
        <v>10</v>
      </c>
      <c r="AM38" s="229">
        <f t="shared" si="21"/>
        <v>0</v>
      </c>
      <c r="AN38" s="229">
        <f t="shared" si="22"/>
        <v>0</v>
      </c>
      <c r="AO38" s="229">
        <f t="shared" si="23"/>
        <v>0</v>
      </c>
      <c r="AP38" s="229">
        <f t="shared" si="24"/>
        <v>0</v>
      </c>
      <c r="AQ38" s="229">
        <f t="shared" si="25"/>
        <v>0</v>
      </c>
      <c r="AR38" s="230">
        <f t="shared" si="26"/>
        <v>0</v>
      </c>
      <c r="AS38" s="230">
        <f t="shared" si="27"/>
        <v>0</v>
      </c>
      <c r="AT38" s="242">
        <f t="shared" si="28"/>
        <v>0</v>
      </c>
      <c r="AU38" s="193"/>
      <c r="AV38" s="246">
        <v>10</v>
      </c>
      <c r="AW38" s="37"/>
      <c r="AX38" s="38"/>
      <c r="AY38" s="24"/>
      <c r="AZ38" s="24"/>
      <c r="BA38" s="24"/>
      <c r="BB38" s="24"/>
      <c r="BC38" s="24"/>
      <c r="BD38" s="24"/>
      <c r="BG38" s="27"/>
      <c r="BH38" s="27"/>
      <c r="BI38" s="27"/>
    </row>
    <row r="39" spans="1:64" s="26" customFormat="1" ht="12.75" customHeight="1">
      <c r="A39" s="202">
        <v>34</v>
      </c>
      <c r="B39" s="384">
        <f t="shared" si="19"/>
        <v>35</v>
      </c>
      <c r="C39" s="379" t="s">
        <v>39</v>
      </c>
      <c r="D39" s="212" t="s">
        <v>15</v>
      </c>
      <c r="E39" s="237"/>
      <c r="F39" s="181"/>
      <c r="G39" s="39"/>
      <c r="H39" s="181"/>
      <c r="I39" s="181"/>
      <c r="J39" s="39"/>
      <c r="K39" s="181"/>
      <c r="L39" s="181"/>
      <c r="M39" s="39"/>
      <c r="N39" s="181"/>
      <c r="O39" s="181"/>
      <c r="P39" s="39"/>
      <c r="Q39" s="181"/>
      <c r="R39" s="181"/>
      <c r="S39" s="39"/>
      <c r="T39" s="181"/>
      <c r="U39" s="181"/>
      <c r="V39" s="39"/>
      <c r="W39" s="181"/>
      <c r="X39" s="181"/>
      <c r="Y39" s="39"/>
      <c r="Z39" s="181"/>
      <c r="AA39" s="181"/>
      <c r="AB39" s="39"/>
      <c r="AC39" s="181"/>
      <c r="AD39" s="181"/>
      <c r="AE39" s="39"/>
      <c r="AF39" s="181"/>
      <c r="AG39" s="181"/>
      <c r="AH39" s="39"/>
      <c r="AI39" s="181"/>
      <c r="AJ39" s="181"/>
      <c r="AK39" s="228"/>
      <c r="AL39" s="259">
        <f t="shared" si="20"/>
        <v>10</v>
      </c>
      <c r="AM39" s="229">
        <f t="shared" si="21"/>
        <v>0</v>
      </c>
      <c r="AN39" s="229">
        <f t="shared" si="22"/>
        <v>0</v>
      </c>
      <c r="AO39" s="229">
        <f t="shared" si="23"/>
        <v>0</v>
      </c>
      <c r="AP39" s="229">
        <f t="shared" si="24"/>
        <v>0</v>
      </c>
      <c r="AQ39" s="229">
        <f t="shared" si="25"/>
        <v>0</v>
      </c>
      <c r="AR39" s="230">
        <f t="shared" si="26"/>
        <v>0</v>
      </c>
      <c r="AS39" s="230">
        <f t="shared" si="27"/>
        <v>0</v>
      </c>
      <c r="AT39" s="242">
        <f t="shared" si="28"/>
        <v>0</v>
      </c>
      <c r="AU39" s="193"/>
      <c r="AV39" s="246">
        <v>10</v>
      </c>
      <c r="AW39" s="40"/>
      <c r="AX39" s="410">
        <f>COUNTIF(H39:AH39,1)</f>
        <v>0</v>
      </c>
      <c r="AY39" s="20">
        <f t="shared" ref="AY39:BD42" si="30">IF($C39=AY$1,$AX39,0)</f>
        <v>0</v>
      </c>
      <c r="AZ39" s="20">
        <f t="shared" si="30"/>
        <v>0</v>
      </c>
      <c r="BA39" s="20">
        <f t="shared" si="30"/>
        <v>0</v>
      </c>
      <c r="BB39" s="20">
        <f t="shared" si="30"/>
        <v>0</v>
      </c>
      <c r="BC39" s="20">
        <f t="shared" si="30"/>
        <v>0</v>
      </c>
      <c r="BD39" s="20">
        <f t="shared" si="30"/>
        <v>0</v>
      </c>
      <c r="BE39" s="6"/>
      <c r="BF39" s="6"/>
      <c r="BG39" s="30"/>
      <c r="BH39" s="30"/>
      <c r="BI39" s="30"/>
      <c r="BJ39" s="6"/>
      <c r="BK39" s="6"/>
      <c r="BL39" s="6"/>
    </row>
    <row r="40" spans="1:64" s="26" customFormat="1" ht="12.75" customHeight="1">
      <c r="A40" s="202">
        <v>34</v>
      </c>
      <c r="B40" s="384">
        <f t="shared" si="19"/>
        <v>35</v>
      </c>
      <c r="C40" s="380" t="s">
        <v>48</v>
      </c>
      <c r="D40" s="210" t="s">
        <v>208</v>
      </c>
      <c r="E40" s="237"/>
      <c r="F40" s="181"/>
      <c r="G40" s="39"/>
      <c r="H40" s="181"/>
      <c r="I40" s="181"/>
      <c r="J40" s="39"/>
      <c r="K40" s="181"/>
      <c r="L40" s="181"/>
      <c r="M40" s="39"/>
      <c r="N40" s="181"/>
      <c r="O40" s="181"/>
      <c r="P40" s="39"/>
      <c r="Q40" s="181"/>
      <c r="R40" s="181"/>
      <c r="S40" s="39"/>
      <c r="T40" s="181"/>
      <c r="U40" s="181"/>
      <c r="V40" s="39"/>
      <c r="W40" s="181"/>
      <c r="X40" s="181"/>
      <c r="Y40" s="39"/>
      <c r="Z40" s="181"/>
      <c r="AA40" s="181"/>
      <c r="AB40" s="39"/>
      <c r="AC40" s="181"/>
      <c r="AD40" s="181"/>
      <c r="AE40" s="39"/>
      <c r="AF40" s="181"/>
      <c r="AG40" s="181"/>
      <c r="AH40" s="39"/>
      <c r="AI40" s="181"/>
      <c r="AJ40" s="181"/>
      <c r="AK40" s="228"/>
      <c r="AL40" s="259">
        <f t="shared" si="20"/>
        <v>10</v>
      </c>
      <c r="AM40" s="229">
        <f t="shared" si="21"/>
        <v>0</v>
      </c>
      <c r="AN40" s="229">
        <f t="shared" si="22"/>
        <v>0</v>
      </c>
      <c r="AO40" s="229">
        <f t="shared" si="23"/>
        <v>0</v>
      </c>
      <c r="AP40" s="229">
        <f t="shared" si="24"/>
        <v>0</v>
      </c>
      <c r="AQ40" s="229">
        <f t="shared" si="25"/>
        <v>0</v>
      </c>
      <c r="AR40" s="230">
        <f t="shared" si="26"/>
        <v>0</v>
      </c>
      <c r="AS40" s="230">
        <f t="shared" si="27"/>
        <v>0</v>
      </c>
      <c r="AT40" s="242">
        <f t="shared" si="28"/>
        <v>0</v>
      </c>
      <c r="AU40" s="193"/>
      <c r="AV40" s="246">
        <v>10</v>
      </c>
      <c r="AW40" s="37"/>
      <c r="AX40" s="38">
        <f>COUNTIF(H40:AH40,1)</f>
        <v>0</v>
      </c>
      <c r="AY40" s="24">
        <f t="shared" si="30"/>
        <v>0</v>
      </c>
      <c r="AZ40" s="24">
        <f t="shared" si="30"/>
        <v>0</v>
      </c>
      <c r="BA40" s="24">
        <f t="shared" si="30"/>
        <v>0</v>
      </c>
      <c r="BB40" s="24">
        <f t="shared" si="30"/>
        <v>0</v>
      </c>
      <c r="BC40" s="24">
        <f t="shared" si="30"/>
        <v>0</v>
      </c>
      <c r="BD40" s="24">
        <f t="shared" si="30"/>
        <v>0</v>
      </c>
      <c r="BG40" s="27"/>
      <c r="BH40" s="27"/>
      <c r="BI40" s="27"/>
    </row>
    <row r="41" spans="1:64" s="26" customFormat="1" ht="12.75" customHeight="1">
      <c r="A41" s="209">
        <v>37</v>
      </c>
      <c r="B41" s="384">
        <f t="shared" si="19"/>
        <v>38</v>
      </c>
      <c r="C41" s="373" t="s">
        <v>53</v>
      </c>
      <c r="D41" s="210" t="s">
        <v>76</v>
      </c>
      <c r="E41" s="237"/>
      <c r="F41" s="181"/>
      <c r="G41" s="39"/>
      <c r="H41" s="181">
        <v>10</v>
      </c>
      <c r="I41" s="181"/>
      <c r="J41" s="39">
        <v>13</v>
      </c>
      <c r="K41" s="181"/>
      <c r="L41" s="181"/>
      <c r="M41" s="39"/>
      <c r="N41" s="181"/>
      <c r="O41" s="181"/>
      <c r="P41" s="39"/>
      <c r="Q41" s="181"/>
      <c r="R41" s="181"/>
      <c r="S41" s="39"/>
      <c r="T41" s="181"/>
      <c r="U41" s="181"/>
      <c r="V41" s="39"/>
      <c r="W41" s="181"/>
      <c r="X41" s="181"/>
      <c r="Y41" s="39"/>
      <c r="Z41" s="181"/>
      <c r="AA41" s="181"/>
      <c r="AB41" s="39"/>
      <c r="AC41" s="181"/>
      <c r="AD41" s="181"/>
      <c r="AE41" s="39"/>
      <c r="AF41" s="181"/>
      <c r="AG41" s="181"/>
      <c r="AH41" s="39"/>
      <c r="AI41" s="181"/>
      <c r="AJ41" s="181"/>
      <c r="AK41" s="228"/>
      <c r="AL41" s="259">
        <f t="shared" si="20"/>
        <v>10.125</v>
      </c>
      <c r="AM41" s="229">
        <f t="shared" si="21"/>
        <v>2</v>
      </c>
      <c r="AN41" s="229">
        <f t="shared" si="22"/>
        <v>23</v>
      </c>
      <c r="AO41" s="229">
        <f t="shared" si="23"/>
        <v>0</v>
      </c>
      <c r="AP41" s="229">
        <f t="shared" si="24"/>
        <v>0</v>
      </c>
      <c r="AQ41" s="229">
        <f t="shared" si="25"/>
        <v>23</v>
      </c>
      <c r="AR41" s="230">
        <f t="shared" si="26"/>
        <v>10</v>
      </c>
      <c r="AS41" s="230">
        <f t="shared" si="27"/>
        <v>13</v>
      </c>
      <c r="AT41" s="242">
        <f t="shared" si="28"/>
        <v>11.5</v>
      </c>
      <c r="AU41" s="193"/>
      <c r="AV41" s="246">
        <v>8.75</v>
      </c>
      <c r="AW41" s="37"/>
      <c r="AX41" s="38">
        <f>COUNTIF(H41:AH41,1)</f>
        <v>0</v>
      </c>
      <c r="AY41" s="24">
        <f t="shared" si="30"/>
        <v>0</v>
      </c>
      <c r="AZ41" s="24">
        <f t="shared" si="30"/>
        <v>0</v>
      </c>
      <c r="BA41" s="24">
        <f t="shared" si="30"/>
        <v>0</v>
      </c>
      <c r="BB41" s="24">
        <f t="shared" si="30"/>
        <v>0</v>
      </c>
      <c r="BC41" s="24">
        <f t="shared" si="30"/>
        <v>0</v>
      </c>
      <c r="BD41" s="24">
        <f t="shared" si="30"/>
        <v>0</v>
      </c>
      <c r="BG41" s="27"/>
      <c r="BH41" s="27"/>
      <c r="BI41" s="27"/>
    </row>
    <row r="42" spans="1:64" s="26" customFormat="1" ht="12.75" customHeight="1">
      <c r="A42" s="202">
        <v>38</v>
      </c>
      <c r="B42" s="384">
        <f t="shared" si="19"/>
        <v>39</v>
      </c>
      <c r="C42" s="371" t="s">
        <v>193</v>
      </c>
      <c r="D42" s="212" t="s">
        <v>65</v>
      </c>
      <c r="E42" s="237"/>
      <c r="F42" s="181"/>
      <c r="G42" s="39"/>
      <c r="H42" s="181"/>
      <c r="I42" s="181"/>
      <c r="J42" s="39"/>
      <c r="K42" s="181"/>
      <c r="L42" s="181"/>
      <c r="M42" s="39"/>
      <c r="N42" s="181"/>
      <c r="O42" s="181"/>
      <c r="P42" s="39"/>
      <c r="Q42" s="181"/>
      <c r="R42" s="181"/>
      <c r="S42" s="39"/>
      <c r="T42" s="181"/>
      <c r="U42" s="181"/>
      <c r="V42" s="39"/>
      <c r="W42" s="181"/>
      <c r="X42" s="181"/>
      <c r="Y42" s="39"/>
      <c r="Z42" s="181"/>
      <c r="AA42" s="181"/>
      <c r="AB42" s="39"/>
      <c r="AC42" s="181"/>
      <c r="AD42" s="181"/>
      <c r="AE42" s="39"/>
      <c r="AF42" s="181"/>
      <c r="AG42" s="181"/>
      <c r="AH42" s="39"/>
      <c r="AI42" s="181"/>
      <c r="AJ42" s="181"/>
      <c r="AK42" s="228"/>
      <c r="AL42" s="259">
        <f t="shared" si="20"/>
        <v>10.166666666666666</v>
      </c>
      <c r="AM42" s="229">
        <f t="shared" si="21"/>
        <v>0</v>
      </c>
      <c r="AN42" s="229">
        <f t="shared" si="22"/>
        <v>0</v>
      </c>
      <c r="AO42" s="229">
        <f t="shared" si="23"/>
        <v>0</v>
      </c>
      <c r="AP42" s="229">
        <f t="shared" si="24"/>
        <v>0</v>
      </c>
      <c r="AQ42" s="229">
        <f t="shared" si="25"/>
        <v>0</v>
      </c>
      <c r="AR42" s="230">
        <f t="shared" si="26"/>
        <v>0</v>
      </c>
      <c r="AS42" s="230">
        <f t="shared" si="27"/>
        <v>0</v>
      </c>
      <c r="AT42" s="242">
        <f t="shared" si="28"/>
        <v>0</v>
      </c>
      <c r="AU42" s="193"/>
      <c r="AV42" s="246">
        <v>10.166666666666666</v>
      </c>
      <c r="AW42" s="37"/>
      <c r="AX42" s="38">
        <f>COUNTIF(H42:AH42,1)</f>
        <v>0</v>
      </c>
      <c r="AY42" s="24">
        <f t="shared" si="30"/>
        <v>0</v>
      </c>
      <c r="AZ42" s="24">
        <f t="shared" si="30"/>
        <v>0</v>
      </c>
      <c r="BA42" s="24">
        <f t="shared" si="30"/>
        <v>0</v>
      </c>
      <c r="BB42" s="24">
        <f t="shared" si="30"/>
        <v>0</v>
      </c>
      <c r="BC42" s="24">
        <f t="shared" si="30"/>
        <v>0</v>
      </c>
      <c r="BD42" s="24">
        <f t="shared" si="30"/>
        <v>0</v>
      </c>
      <c r="BG42" s="27"/>
      <c r="BH42" s="27"/>
      <c r="BI42" s="27"/>
    </row>
    <row r="43" spans="1:64" s="26" customFormat="1" ht="12.75" customHeight="1">
      <c r="A43" s="214">
        <v>39</v>
      </c>
      <c r="B43" s="384">
        <f t="shared" si="19"/>
        <v>40</v>
      </c>
      <c r="C43" s="381" t="s">
        <v>33</v>
      </c>
      <c r="D43" s="212" t="s">
        <v>59</v>
      </c>
      <c r="E43" s="237"/>
      <c r="F43" s="181"/>
      <c r="G43" s="39"/>
      <c r="H43" s="181"/>
      <c r="I43" s="181"/>
      <c r="J43" s="39"/>
      <c r="K43" s="181"/>
      <c r="L43" s="181"/>
      <c r="M43" s="39"/>
      <c r="N43" s="181"/>
      <c r="O43" s="181"/>
      <c r="P43" s="39"/>
      <c r="Q43" s="181"/>
      <c r="R43" s="181"/>
      <c r="S43" s="39"/>
      <c r="T43" s="181"/>
      <c r="U43" s="181"/>
      <c r="V43" s="39"/>
      <c r="W43" s="181"/>
      <c r="X43" s="181"/>
      <c r="Y43" s="39"/>
      <c r="Z43" s="181"/>
      <c r="AA43" s="181"/>
      <c r="AB43" s="39"/>
      <c r="AC43" s="181"/>
      <c r="AD43" s="181"/>
      <c r="AE43" s="39"/>
      <c r="AF43" s="181"/>
      <c r="AG43" s="181"/>
      <c r="AH43" s="39"/>
      <c r="AI43" s="181"/>
      <c r="AJ43" s="181"/>
      <c r="AK43" s="228"/>
      <c r="AL43" s="259">
        <f t="shared" si="20"/>
        <v>10.25</v>
      </c>
      <c r="AM43" s="229">
        <f t="shared" si="21"/>
        <v>0</v>
      </c>
      <c r="AN43" s="229">
        <f t="shared" si="22"/>
        <v>0</v>
      </c>
      <c r="AO43" s="229">
        <f t="shared" si="23"/>
        <v>0</v>
      </c>
      <c r="AP43" s="229">
        <f t="shared" si="24"/>
        <v>0</v>
      </c>
      <c r="AQ43" s="229">
        <f t="shared" si="25"/>
        <v>0</v>
      </c>
      <c r="AR43" s="230">
        <f t="shared" si="26"/>
        <v>0</v>
      </c>
      <c r="AS43" s="230">
        <f t="shared" si="27"/>
        <v>0</v>
      </c>
      <c r="AT43" s="242">
        <f t="shared" si="28"/>
        <v>0</v>
      </c>
      <c r="AU43" s="193"/>
      <c r="AV43" s="246">
        <v>10.25</v>
      </c>
      <c r="AW43" s="37"/>
      <c r="AX43" s="38"/>
      <c r="AY43" s="24"/>
      <c r="AZ43" s="24"/>
      <c r="BA43" s="24"/>
      <c r="BB43" s="24"/>
      <c r="BC43" s="24"/>
      <c r="BD43" s="24"/>
      <c r="BG43" s="27"/>
      <c r="BH43" s="27"/>
      <c r="BI43" s="27"/>
    </row>
    <row r="44" spans="1:64" s="26" customFormat="1" ht="12.75" customHeight="1">
      <c r="A44" s="209">
        <v>40</v>
      </c>
      <c r="B44" s="384">
        <f t="shared" si="19"/>
        <v>41</v>
      </c>
      <c r="C44" s="601" t="s">
        <v>193</v>
      </c>
      <c r="D44" s="210" t="s">
        <v>78</v>
      </c>
      <c r="E44" s="237"/>
      <c r="F44" s="181"/>
      <c r="G44" s="39"/>
      <c r="H44" s="181"/>
      <c r="I44" s="181"/>
      <c r="J44" s="39"/>
      <c r="K44" s="181"/>
      <c r="L44" s="181"/>
      <c r="M44" s="39"/>
      <c r="N44" s="181"/>
      <c r="O44" s="181"/>
      <c r="P44" s="39"/>
      <c r="Q44" s="181"/>
      <c r="R44" s="181"/>
      <c r="S44" s="39"/>
      <c r="T44" s="181"/>
      <c r="U44" s="181"/>
      <c r="V44" s="39"/>
      <c r="W44" s="181"/>
      <c r="X44" s="181"/>
      <c r="Y44" s="39"/>
      <c r="Z44" s="181"/>
      <c r="AA44" s="181"/>
      <c r="AB44" s="39"/>
      <c r="AC44" s="181"/>
      <c r="AD44" s="181"/>
      <c r="AE44" s="39"/>
      <c r="AF44" s="181"/>
      <c r="AG44" s="181"/>
      <c r="AH44" s="39"/>
      <c r="AI44" s="181"/>
      <c r="AJ44" s="181"/>
      <c r="AK44" s="228"/>
      <c r="AL44" s="259">
        <f t="shared" si="20"/>
        <v>10.333333333333334</v>
      </c>
      <c r="AM44" s="229">
        <f t="shared" si="21"/>
        <v>0</v>
      </c>
      <c r="AN44" s="229">
        <f t="shared" si="22"/>
        <v>0</v>
      </c>
      <c r="AO44" s="229">
        <f t="shared" si="23"/>
        <v>0</v>
      </c>
      <c r="AP44" s="229">
        <f t="shared" si="24"/>
        <v>0</v>
      </c>
      <c r="AQ44" s="229">
        <f t="shared" si="25"/>
        <v>0</v>
      </c>
      <c r="AR44" s="230">
        <f t="shared" si="26"/>
        <v>0</v>
      </c>
      <c r="AS44" s="230">
        <f t="shared" si="27"/>
        <v>0</v>
      </c>
      <c r="AT44" s="242">
        <f t="shared" si="28"/>
        <v>0</v>
      </c>
      <c r="AU44" s="193"/>
      <c r="AV44" s="246">
        <v>10.333333333333334</v>
      </c>
      <c r="AW44" s="37"/>
      <c r="AX44" s="38"/>
      <c r="AY44" s="24"/>
      <c r="AZ44" s="24"/>
      <c r="BA44" s="24"/>
      <c r="BB44" s="24"/>
      <c r="BC44" s="24"/>
      <c r="BD44" s="24"/>
      <c r="BG44" s="27"/>
      <c r="BH44" s="27"/>
      <c r="BI44" s="27"/>
    </row>
    <row r="45" spans="1:64" s="26" customFormat="1" ht="12.75" customHeight="1">
      <c r="A45" s="202">
        <v>41</v>
      </c>
      <c r="B45" s="384">
        <f t="shared" si="19"/>
        <v>42</v>
      </c>
      <c r="C45" s="372" t="s">
        <v>69</v>
      </c>
      <c r="D45" s="210" t="s">
        <v>82</v>
      </c>
      <c r="E45" s="237"/>
      <c r="F45" s="181"/>
      <c r="G45" s="39"/>
      <c r="H45" s="181"/>
      <c r="I45" s="181"/>
      <c r="J45" s="39"/>
      <c r="K45" s="181"/>
      <c r="L45" s="181"/>
      <c r="M45" s="39"/>
      <c r="N45" s="181"/>
      <c r="O45" s="181"/>
      <c r="P45" s="39"/>
      <c r="Q45" s="181"/>
      <c r="R45" s="181"/>
      <c r="S45" s="39"/>
      <c r="T45" s="181"/>
      <c r="U45" s="181"/>
      <c r="V45" s="39"/>
      <c r="W45" s="181"/>
      <c r="X45" s="181"/>
      <c r="Y45" s="39"/>
      <c r="Z45" s="181"/>
      <c r="AA45" s="181"/>
      <c r="AB45" s="39"/>
      <c r="AC45" s="181"/>
      <c r="AD45" s="181"/>
      <c r="AE45" s="39"/>
      <c r="AF45" s="181"/>
      <c r="AG45" s="181"/>
      <c r="AH45" s="39"/>
      <c r="AI45" s="181"/>
      <c r="AJ45" s="181"/>
      <c r="AK45" s="228"/>
      <c r="AL45" s="259">
        <f t="shared" si="20"/>
        <v>10.5</v>
      </c>
      <c r="AM45" s="229">
        <f t="shared" si="21"/>
        <v>0</v>
      </c>
      <c r="AN45" s="229">
        <f t="shared" si="22"/>
        <v>0</v>
      </c>
      <c r="AO45" s="229">
        <f t="shared" si="23"/>
        <v>0</v>
      </c>
      <c r="AP45" s="229">
        <f t="shared" si="24"/>
        <v>0</v>
      </c>
      <c r="AQ45" s="229">
        <f t="shared" si="25"/>
        <v>0</v>
      </c>
      <c r="AR45" s="230">
        <f t="shared" si="26"/>
        <v>0</v>
      </c>
      <c r="AS45" s="230">
        <f t="shared" si="27"/>
        <v>0</v>
      </c>
      <c r="AT45" s="242">
        <f t="shared" si="28"/>
        <v>0</v>
      </c>
      <c r="AU45" s="193"/>
      <c r="AV45" s="248">
        <v>10.5</v>
      </c>
      <c r="AW45" s="37"/>
      <c r="AX45" s="38"/>
      <c r="AY45" s="24"/>
      <c r="AZ45" s="24"/>
      <c r="BA45" s="24"/>
      <c r="BB45" s="24"/>
      <c r="BC45" s="24"/>
      <c r="BD45" s="24"/>
      <c r="BG45" s="27"/>
      <c r="BH45" s="27"/>
      <c r="BI45" s="27"/>
    </row>
    <row r="46" spans="1:64" s="26" customFormat="1" ht="12.75" customHeight="1">
      <c r="A46" s="202">
        <v>41</v>
      </c>
      <c r="B46" s="384">
        <f t="shared" si="19"/>
        <v>42</v>
      </c>
      <c r="C46" s="381" t="s">
        <v>33</v>
      </c>
      <c r="D46" s="212" t="s">
        <v>73</v>
      </c>
      <c r="E46" s="237"/>
      <c r="F46" s="181"/>
      <c r="G46" s="39"/>
      <c r="H46" s="181"/>
      <c r="I46" s="181"/>
      <c r="J46" s="39"/>
      <c r="K46" s="181"/>
      <c r="L46" s="181"/>
      <c r="M46" s="39"/>
      <c r="N46" s="181"/>
      <c r="O46" s="181"/>
      <c r="P46" s="39"/>
      <c r="Q46" s="181"/>
      <c r="R46" s="181"/>
      <c r="S46" s="39"/>
      <c r="T46" s="181">
        <v>9</v>
      </c>
      <c r="U46" s="181">
        <v>9</v>
      </c>
      <c r="V46" s="39"/>
      <c r="W46" s="181"/>
      <c r="X46" s="181"/>
      <c r="Y46" s="39"/>
      <c r="Z46" s="181"/>
      <c r="AA46" s="181"/>
      <c r="AB46" s="39"/>
      <c r="AC46" s="181"/>
      <c r="AD46" s="181"/>
      <c r="AE46" s="39"/>
      <c r="AF46" s="181"/>
      <c r="AG46" s="181"/>
      <c r="AH46" s="39"/>
      <c r="AI46" s="181"/>
      <c r="AJ46" s="181"/>
      <c r="AK46" s="228"/>
      <c r="AL46" s="259">
        <f t="shared" si="20"/>
        <v>10.5</v>
      </c>
      <c r="AM46" s="229">
        <f t="shared" si="21"/>
        <v>2</v>
      </c>
      <c r="AN46" s="229">
        <f t="shared" si="22"/>
        <v>18</v>
      </c>
      <c r="AO46" s="229">
        <f t="shared" si="23"/>
        <v>0</v>
      </c>
      <c r="AP46" s="229">
        <f t="shared" si="24"/>
        <v>0</v>
      </c>
      <c r="AQ46" s="229">
        <f t="shared" si="25"/>
        <v>18</v>
      </c>
      <c r="AR46" s="230">
        <f t="shared" si="26"/>
        <v>9</v>
      </c>
      <c r="AS46" s="230">
        <f t="shared" si="27"/>
        <v>9</v>
      </c>
      <c r="AT46" s="242">
        <f t="shared" si="28"/>
        <v>9</v>
      </c>
      <c r="AU46" s="193"/>
      <c r="AV46" s="248">
        <v>12</v>
      </c>
      <c r="AW46" s="37"/>
      <c r="AX46" s="38"/>
      <c r="AY46" s="24"/>
      <c r="AZ46" s="24"/>
      <c r="BA46" s="24"/>
      <c r="BB46" s="24"/>
      <c r="BC46" s="24"/>
      <c r="BD46" s="24"/>
      <c r="BG46" s="27"/>
      <c r="BH46" s="27"/>
      <c r="BI46" s="27"/>
    </row>
    <row r="47" spans="1:64" s="26" customFormat="1" ht="12.75" customHeight="1">
      <c r="A47" s="202">
        <v>43</v>
      </c>
      <c r="B47" s="384">
        <f t="shared" si="19"/>
        <v>44</v>
      </c>
      <c r="C47" s="379" t="s">
        <v>39</v>
      </c>
      <c r="D47" s="212" t="s">
        <v>63</v>
      </c>
      <c r="E47" s="237"/>
      <c r="F47" s="181"/>
      <c r="G47" s="39"/>
      <c r="H47" s="181"/>
      <c r="I47" s="181"/>
      <c r="J47" s="39"/>
      <c r="K47" s="181"/>
      <c r="L47" s="181"/>
      <c r="M47" s="39"/>
      <c r="N47" s="181"/>
      <c r="O47" s="181"/>
      <c r="P47" s="39"/>
      <c r="Q47" s="181"/>
      <c r="R47" s="181"/>
      <c r="S47" s="39"/>
      <c r="T47" s="181"/>
      <c r="U47" s="181"/>
      <c r="V47" s="39"/>
      <c r="W47" s="181"/>
      <c r="X47" s="181"/>
      <c r="Y47" s="39"/>
      <c r="Z47" s="181"/>
      <c r="AA47" s="181"/>
      <c r="AB47" s="39"/>
      <c r="AC47" s="181"/>
      <c r="AD47" s="181"/>
      <c r="AE47" s="39"/>
      <c r="AF47" s="181"/>
      <c r="AG47" s="181"/>
      <c r="AH47" s="39"/>
      <c r="AI47" s="181"/>
      <c r="AJ47" s="181"/>
      <c r="AK47" s="228"/>
      <c r="AL47" s="259">
        <f t="shared" si="20"/>
        <v>11</v>
      </c>
      <c r="AM47" s="229">
        <f t="shared" si="21"/>
        <v>0</v>
      </c>
      <c r="AN47" s="229">
        <f t="shared" si="22"/>
        <v>0</v>
      </c>
      <c r="AO47" s="229">
        <f t="shared" si="23"/>
        <v>0</v>
      </c>
      <c r="AP47" s="229">
        <f t="shared" si="24"/>
        <v>0</v>
      </c>
      <c r="AQ47" s="229">
        <f t="shared" si="25"/>
        <v>0</v>
      </c>
      <c r="AR47" s="230">
        <f t="shared" si="26"/>
        <v>0</v>
      </c>
      <c r="AS47" s="230">
        <f t="shared" si="27"/>
        <v>0</v>
      </c>
      <c r="AT47" s="242">
        <f t="shared" si="28"/>
        <v>0</v>
      </c>
      <c r="AU47" s="193"/>
      <c r="AV47" s="248">
        <v>11</v>
      </c>
      <c r="AW47" s="37"/>
      <c r="AX47" s="38"/>
      <c r="AY47" s="24"/>
      <c r="AZ47" s="24"/>
      <c r="BA47" s="24"/>
      <c r="BB47" s="24"/>
      <c r="BC47" s="24"/>
      <c r="BD47" s="24"/>
      <c r="BG47" s="27"/>
      <c r="BH47" s="27"/>
      <c r="BI47" s="27"/>
    </row>
    <row r="48" spans="1:64" s="26" customFormat="1" ht="12.75" customHeight="1">
      <c r="A48" s="202">
        <v>44</v>
      </c>
      <c r="B48" s="384">
        <f t="shared" si="19"/>
        <v>45</v>
      </c>
      <c r="C48" s="379" t="s">
        <v>39</v>
      </c>
      <c r="D48" s="212" t="s">
        <v>66</v>
      </c>
      <c r="E48" s="237"/>
      <c r="F48" s="181"/>
      <c r="G48" s="39"/>
      <c r="H48" s="181"/>
      <c r="I48" s="181"/>
      <c r="J48" s="39"/>
      <c r="K48" s="181"/>
      <c r="L48" s="181"/>
      <c r="M48" s="39"/>
      <c r="N48" s="181"/>
      <c r="O48" s="181"/>
      <c r="P48" s="39"/>
      <c r="Q48" s="181"/>
      <c r="R48" s="181"/>
      <c r="S48" s="39"/>
      <c r="T48" s="181"/>
      <c r="U48" s="181"/>
      <c r="V48" s="39"/>
      <c r="W48" s="181"/>
      <c r="X48" s="181"/>
      <c r="Y48" s="39"/>
      <c r="Z48" s="181"/>
      <c r="AA48" s="181"/>
      <c r="AB48" s="39"/>
      <c r="AC48" s="181"/>
      <c r="AD48" s="181"/>
      <c r="AE48" s="39"/>
      <c r="AF48" s="181"/>
      <c r="AG48" s="181"/>
      <c r="AH48" s="39"/>
      <c r="AI48" s="181"/>
      <c r="AJ48" s="181"/>
      <c r="AK48" s="228"/>
      <c r="AL48" s="259">
        <f t="shared" si="20"/>
        <v>11.5</v>
      </c>
      <c r="AM48" s="229">
        <f t="shared" si="21"/>
        <v>0</v>
      </c>
      <c r="AN48" s="229">
        <f t="shared" si="22"/>
        <v>0</v>
      </c>
      <c r="AO48" s="229">
        <f t="shared" si="23"/>
        <v>0</v>
      </c>
      <c r="AP48" s="229">
        <f t="shared" si="24"/>
        <v>0</v>
      </c>
      <c r="AQ48" s="229">
        <f t="shared" si="25"/>
        <v>0</v>
      </c>
      <c r="AR48" s="230">
        <f t="shared" si="26"/>
        <v>0</v>
      </c>
      <c r="AS48" s="230">
        <f t="shared" si="27"/>
        <v>0</v>
      </c>
      <c r="AT48" s="242">
        <f t="shared" si="28"/>
        <v>0</v>
      </c>
      <c r="AU48" s="193"/>
      <c r="AV48" s="248">
        <v>11.5</v>
      </c>
      <c r="AW48" s="37"/>
      <c r="AX48" s="38">
        <f>COUNTIF(H48:AH48,1)</f>
        <v>0</v>
      </c>
      <c r="AY48" s="24">
        <f t="shared" ref="AY48:BD48" si="31">IF($C48=AY$1,$AX48,0)</f>
        <v>0</v>
      </c>
      <c r="AZ48" s="24">
        <f t="shared" si="31"/>
        <v>0</v>
      </c>
      <c r="BA48" s="24">
        <f t="shared" si="31"/>
        <v>0</v>
      </c>
      <c r="BB48" s="24">
        <f t="shared" si="31"/>
        <v>0</v>
      </c>
      <c r="BC48" s="24">
        <f t="shared" si="31"/>
        <v>0</v>
      </c>
      <c r="BD48" s="24">
        <f t="shared" si="31"/>
        <v>0</v>
      </c>
      <c r="BG48" s="27"/>
      <c r="BH48" s="27"/>
      <c r="BI48" s="27"/>
    </row>
    <row r="49" spans="1:61" s="26" customFormat="1" ht="12.75" customHeight="1">
      <c r="A49" s="202">
        <v>45</v>
      </c>
      <c r="B49" s="384">
        <f t="shared" si="19"/>
        <v>46</v>
      </c>
      <c r="C49" s="405" t="s">
        <v>193</v>
      </c>
      <c r="D49" s="212" t="s">
        <v>67</v>
      </c>
      <c r="E49" s="237"/>
      <c r="F49" s="181"/>
      <c r="G49" s="39"/>
      <c r="H49" s="181"/>
      <c r="I49" s="181"/>
      <c r="J49" s="39"/>
      <c r="K49" s="181"/>
      <c r="L49" s="181"/>
      <c r="M49" s="39"/>
      <c r="N49" s="181"/>
      <c r="O49" s="181"/>
      <c r="P49" s="39"/>
      <c r="Q49" s="181"/>
      <c r="R49" s="181"/>
      <c r="S49" s="39"/>
      <c r="T49" s="181"/>
      <c r="U49" s="181"/>
      <c r="V49" s="39"/>
      <c r="W49" s="181"/>
      <c r="X49" s="181"/>
      <c r="Y49" s="39"/>
      <c r="Z49" s="181"/>
      <c r="AA49" s="181"/>
      <c r="AB49" s="39"/>
      <c r="AC49" s="181"/>
      <c r="AD49" s="181"/>
      <c r="AE49" s="39"/>
      <c r="AF49" s="181"/>
      <c r="AG49" s="181"/>
      <c r="AH49" s="39"/>
      <c r="AI49" s="181"/>
      <c r="AJ49" s="181"/>
      <c r="AK49" s="228"/>
      <c r="AL49" s="259">
        <f t="shared" si="20"/>
        <v>12.25</v>
      </c>
      <c r="AM49" s="229">
        <f t="shared" si="21"/>
        <v>0</v>
      </c>
      <c r="AN49" s="229">
        <f t="shared" si="22"/>
        <v>0</v>
      </c>
      <c r="AO49" s="229">
        <f t="shared" si="23"/>
        <v>0</v>
      </c>
      <c r="AP49" s="229">
        <f t="shared" si="24"/>
        <v>0</v>
      </c>
      <c r="AQ49" s="229">
        <f t="shared" si="25"/>
        <v>0</v>
      </c>
      <c r="AR49" s="230">
        <f t="shared" si="26"/>
        <v>0</v>
      </c>
      <c r="AS49" s="230">
        <f t="shared" si="27"/>
        <v>0</v>
      </c>
      <c r="AT49" s="242">
        <f t="shared" si="28"/>
        <v>0</v>
      </c>
      <c r="AU49" s="193"/>
      <c r="AV49" s="248">
        <v>12.25</v>
      </c>
      <c r="AW49" s="37"/>
      <c r="AX49" s="38"/>
      <c r="AY49" s="24"/>
      <c r="AZ49" s="24"/>
      <c r="BA49" s="24"/>
      <c r="BB49" s="24"/>
      <c r="BC49" s="24"/>
      <c r="BD49" s="24"/>
      <c r="BG49" s="27"/>
      <c r="BH49" s="27"/>
      <c r="BI49" s="27"/>
    </row>
    <row r="50" spans="1:61" s="26" customFormat="1" ht="12.75" customHeight="1">
      <c r="A50" s="214">
        <v>46</v>
      </c>
      <c r="B50" s="384">
        <f t="shared" si="19"/>
        <v>47</v>
      </c>
      <c r="C50" s="405" t="s">
        <v>193</v>
      </c>
      <c r="D50" s="210" t="s">
        <v>192</v>
      </c>
      <c r="E50" s="237">
        <v>16</v>
      </c>
      <c r="F50" s="181">
        <v>16</v>
      </c>
      <c r="G50" s="39">
        <v>16</v>
      </c>
      <c r="H50" s="181">
        <v>9</v>
      </c>
      <c r="I50" s="181">
        <v>10</v>
      </c>
      <c r="J50" s="39">
        <v>8</v>
      </c>
      <c r="K50" s="181"/>
      <c r="L50" s="181"/>
      <c r="M50" s="39"/>
      <c r="N50" s="181"/>
      <c r="O50" s="181"/>
      <c r="P50" s="39"/>
      <c r="Q50" s="181"/>
      <c r="R50" s="181"/>
      <c r="S50" s="39"/>
      <c r="T50" s="181"/>
      <c r="U50" s="181"/>
      <c r="V50" s="39"/>
      <c r="W50" s="181"/>
      <c r="X50" s="181"/>
      <c r="Y50" s="39"/>
      <c r="Z50" s="181"/>
      <c r="AA50" s="181"/>
      <c r="AB50" s="39"/>
      <c r="AC50" s="181"/>
      <c r="AD50" s="181"/>
      <c r="AE50" s="39"/>
      <c r="AF50" s="181"/>
      <c r="AG50" s="181"/>
      <c r="AH50" s="39"/>
      <c r="AI50" s="181"/>
      <c r="AJ50" s="181"/>
      <c r="AK50" s="228"/>
      <c r="AL50" s="259">
        <f t="shared" si="20"/>
        <v>12.5</v>
      </c>
      <c r="AM50" s="229">
        <f t="shared" si="21"/>
        <v>6</v>
      </c>
      <c r="AN50" s="229">
        <f t="shared" si="22"/>
        <v>75</v>
      </c>
      <c r="AO50" s="229">
        <f t="shared" si="23"/>
        <v>0</v>
      </c>
      <c r="AP50" s="229">
        <f t="shared" si="24"/>
        <v>0</v>
      </c>
      <c r="AQ50" s="229">
        <f t="shared" si="25"/>
        <v>75</v>
      </c>
      <c r="AR50" s="230">
        <f t="shared" si="26"/>
        <v>8</v>
      </c>
      <c r="AS50" s="230">
        <f t="shared" si="27"/>
        <v>16</v>
      </c>
      <c r="AT50" s="242">
        <f t="shared" si="28"/>
        <v>12.5</v>
      </c>
      <c r="AU50" s="193"/>
      <c r="AV50" s="248">
        <v>20</v>
      </c>
      <c r="AW50" s="37"/>
      <c r="AX50" s="38">
        <f>COUNTIF(H50:AH50,1)</f>
        <v>0</v>
      </c>
      <c r="AY50" s="24">
        <f t="shared" ref="AY50:BD50" si="32">IF($C50=AY$1,$AX50,0)</f>
        <v>0</v>
      </c>
      <c r="AZ50" s="24">
        <f t="shared" si="32"/>
        <v>0</v>
      </c>
      <c r="BA50" s="24">
        <f t="shared" si="32"/>
        <v>0</v>
      </c>
      <c r="BB50" s="24">
        <f t="shared" si="32"/>
        <v>0</v>
      </c>
      <c r="BC50" s="24">
        <f t="shared" si="32"/>
        <v>0</v>
      </c>
      <c r="BD50" s="24">
        <f t="shared" si="32"/>
        <v>0</v>
      </c>
      <c r="BG50" s="27"/>
      <c r="BH50" s="27"/>
      <c r="BI50" s="27"/>
    </row>
    <row r="51" spans="1:61" s="26" customFormat="1" ht="12.75" customHeight="1">
      <c r="A51" s="202">
        <v>46</v>
      </c>
      <c r="B51" s="384">
        <f t="shared" si="19"/>
        <v>47</v>
      </c>
      <c r="C51" s="215" t="s">
        <v>33</v>
      </c>
      <c r="D51" s="212" t="s">
        <v>17</v>
      </c>
      <c r="E51" s="368"/>
      <c r="F51" s="366"/>
      <c r="G51" s="229"/>
      <c r="H51" s="366"/>
      <c r="I51" s="366"/>
      <c r="J51" s="229"/>
      <c r="K51" s="366"/>
      <c r="L51" s="366"/>
      <c r="M51" s="229"/>
      <c r="N51" s="366"/>
      <c r="O51" s="366"/>
      <c r="P51" s="229"/>
      <c r="Q51" s="366"/>
      <c r="R51" s="366"/>
      <c r="S51" s="229"/>
      <c r="T51" s="366"/>
      <c r="U51" s="366"/>
      <c r="V51" s="229"/>
      <c r="W51" s="366"/>
      <c r="X51" s="366"/>
      <c r="Y51" s="229"/>
      <c r="Z51" s="366"/>
      <c r="AA51" s="366"/>
      <c r="AB51" s="229"/>
      <c r="AC51" s="366"/>
      <c r="AD51" s="366"/>
      <c r="AE51" s="229"/>
      <c r="AF51" s="366"/>
      <c r="AG51" s="366"/>
      <c r="AH51" s="229"/>
      <c r="AI51" s="366"/>
      <c r="AJ51" s="366"/>
      <c r="AK51" s="369"/>
      <c r="AL51" s="259">
        <f t="shared" si="20"/>
        <v>12.5</v>
      </c>
      <c r="AM51" s="229">
        <f t="shared" si="21"/>
        <v>0</v>
      </c>
      <c r="AN51" s="229">
        <f t="shared" si="22"/>
        <v>0</v>
      </c>
      <c r="AO51" s="229">
        <f t="shared" si="23"/>
        <v>0</v>
      </c>
      <c r="AP51" s="229">
        <f t="shared" si="24"/>
        <v>0</v>
      </c>
      <c r="AQ51" s="229">
        <f t="shared" si="25"/>
        <v>0</v>
      </c>
      <c r="AR51" s="230">
        <f t="shared" si="26"/>
        <v>0</v>
      </c>
      <c r="AS51" s="230">
        <f t="shared" si="27"/>
        <v>0</v>
      </c>
      <c r="AT51" s="242">
        <f t="shared" si="28"/>
        <v>0</v>
      </c>
      <c r="AU51" s="193"/>
      <c r="AV51" s="248">
        <v>12.5</v>
      </c>
      <c r="AW51" s="37"/>
      <c r="AX51" s="38"/>
      <c r="AY51" s="24"/>
      <c r="AZ51" s="24"/>
      <c r="BA51" s="24"/>
      <c r="BB51" s="24"/>
      <c r="BC51" s="24"/>
      <c r="BD51" s="24"/>
      <c r="BG51" s="27"/>
      <c r="BH51" s="27"/>
      <c r="BI51" s="27"/>
    </row>
    <row r="52" spans="1:61" s="26" customFormat="1" ht="12.75" customHeight="1">
      <c r="A52" s="209">
        <v>48</v>
      </c>
      <c r="B52" s="384">
        <f t="shared" si="19"/>
        <v>49</v>
      </c>
      <c r="C52" s="213" t="s">
        <v>39</v>
      </c>
      <c r="D52" s="212" t="s">
        <v>16</v>
      </c>
      <c r="E52" s="368"/>
      <c r="F52" s="366"/>
      <c r="G52" s="366"/>
      <c r="H52" s="388"/>
      <c r="I52" s="366"/>
      <c r="J52" s="229"/>
      <c r="K52" s="366"/>
      <c r="L52" s="366"/>
      <c r="M52" s="366"/>
      <c r="N52" s="388"/>
      <c r="O52" s="366"/>
      <c r="P52" s="229"/>
      <c r="Q52" s="366"/>
      <c r="R52" s="366"/>
      <c r="S52" s="366"/>
      <c r="T52" s="388"/>
      <c r="U52" s="366"/>
      <c r="V52" s="229"/>
      <c r="W52" s="366"/>
      <c r="X52" s="366"/>
      <c r="Y52" s="366"/>
      <c r="Z52" s="388"/>
      <c r="AA52" s="366"/>
      <c r="AB52" s="229"/>
      <c r="AC52" s="366"/>
      <c r="AD52" s="366"/>
      <c r="AE52" s="366"/>
      <c r="AF52" s="388"/>
      <c r="AG52" s="366"/>
      <c r="AH52" s="229"/>
      <c r="AI52" s="366"/>
      <c r="AJ52" s="366"/>
      <c r="AK52" s="369"/>
      <c r="AL52" s="391">
        <f t="shared" si="20"/>
        <v>12.75</v>
      </c>
      <c r="AM52" s="389">
        <f t="shared" si="21"/>
        <v>0</v>
      </c>
      <c r="AN52" s="366">
        <f t="shared" si="22"/>
        <v>0</v>
      </c>
      <c r="AO52" s="389">
        <f t="shared" si="23"/>
        <v>0</v>
      </c>
      <c r="AP52" s="389">
        <f t="shared" si="24"/>
        <v>0</v>
      </c>
      <c r="AQ52" s="366">
        <f t="shared" si="25"/>
        <v>0</v>
      </c>
      <c r="AR52" s="390">
        <f t="shared" si="26"/>
        <v>0</v>
      </c>
      <c r="AS52" s="367">
        <f t="shared" si="27"/>
        <v>0</v>
      </c>
      <c r="AT52" s="242">
        <f t="shared" si="28"/>
        <v>0</v>
      </c>
      <c r="AU52" s="193"/>
      <c r="AV52" s="248">
        <v>12.75</v>
      </c>
      <c r="AW52" s="37"/>
      <c r="AX52" s="38"/>
      <c r="AY52" s="24"/>
      <c r="AZ52" s="24"/>
      <c r="BA52" s="24"/>
      <c r="BB52" s="24"/>
      <c r="BC52" s="24"/>
      <c r="BD52" s="24"/>
      <c r="BG52" s="27"/>
      <c r="BH52" s="27"/>
      <c r="BI52" s="27"/>
    </row>
    <row r="53" spans="1:61" s="26" customFormat="1" ht="12.75" customHeight="1">
      <c r="A53" s="209">
        <v>50</v>
      </c>
      <c r="B53" s="384">
        <f t="shared" si="19"/>
        <v>50</v>
      </c>
      <c r="C53" s="204" t="s">
        <v>53</v>
      </c>
      <c r="D53" s="210" t="s">
        <v>265</v>
      </c>
      <c r="E53" s="368"/>
      <c r="F53" s="366"/>
      <c r="G53" s="366"/>
      <c r="H53" s="388"/>
      <c r="I53" s="366"/>
      <c r="J53" s="229"/>
      <c r="K53" s="366"/>
      <c r="L53" s="366"/>
      <c r="M53" s="366"/>
      <c r="N53" s="388">
        <v>6</v>
      </c>
      <c r="O53" s="366">
        <v>7</v>
      </c>
      <c r="P53" s="229">
        <v>8</v>
      </c>
      <c r="Q53" s="366"/>
      <c r="R53" s="366"/>
      <c r="S53" s="366"/>
      <c r="T53" s="388"/>
      <c r="U53" s="366"/>
      <c r="V53" s="229"/>
      <c r="W53" s="366"/>
      <c r="X53" s="366"/>
      <c r="Y53" s="366"/>
      <c r="Z53" s="388"/>
      <c r="AA53" s="366"/>
      <c r="AB53" s="229"/>
      <c r="AC53" s="366"/>
      <c r="AD53" s="366"/>
      <c r="AE53" s="366"/>
      <c r="AF53" s="388"/>
      <c r="AG53" s="366"/>
      <c r="AH53" s="229"/>
      <c r="AI53" s="366"/>
      <c r="AJ53" s="366"/>
      <c r="AK53" s="369"/>
      <c r="AL53" s="391">
        <f t="shared" si="20"/>
        <v>13.5</v>
      </c>
      <c r="AM53" s="389">
        <f t="shared" si="21"/>
        <v>3</v>
      </c>
      <c r="AN53" s="366">
        <f t="shared" si="22"/>
        <v>21</v>
      </c>
      <c r="AO53" s="389">
        <f t="shared" si="23"/>
        <v>0</v>
      </c>
      <c r="AP53" s="389">
        <f t="shared" si="24"/>
        <v>0</v>
      </c>
      <c r="AQ53" s="366">
        <f t="shared" si="25"/>
        <v>21</v>
      </c>
      <c r="AR53" s="390">
        <f t="shared" si="26"/>
        <v>6</v>
      </c>
      <c r="AS53" s="367">
        <f t="shared" si="27"/>
        <v>8</v>
      </c>
      <c r="AT53" s="242">
        <f t="shared" si="28"/>
        <v>7</v>
      </c>
      <c r="AU53" s="193"/>
      <c r="AV53" s="248">
        <v>20</v>
      </c>
      <c r="AW53" s="37"/>
      <c r="AX53" s="38"/>
      <c r="AY53" s="24"/>
      <c r="AZ53" s="24"/>
      <c r="BA53" s="24"/>
      <c r="BB53" s="24"/>
      <c r="BC53" s="24"/>
      <c r="BD53" s="24"/>
      <c r="BE53" s="24"/>
      <c r="BF53" s="24"/>
      <c r="BG53" s="27"/>
      <c r="BH53" s="27"/>
      <c r="BI53" s="27"/>
    </row>
    <row r="54" spans="1:61" s="26" customFormat="1" ht="11" thickBot="1">
      <c r="A54" s="387">
        <v>51</v>
      </c>
      <c r="B54" s="216">
        <f t="shared" si="19"/>
        <v>51</v>
      </c>
      <c r="C54" s="399" t="s">
        <v>69</v>
      </c>
      <c r="D54" s="260" t="s">
        <v>231</v>
      </c>
      <c r="E54" s="239"/>
      <c r="F54" s="231"/>
      <c r="G54" s="231"/>
      <c r="H54" s="397"/>
      <c r="I54" s="231"/>
      <c r="J54" s="232"/>
      <c r="K54" s="231">
        <v>7</v>
      </c>
      <c r="L54" s="231">
        <v>7</v>
      </c>
      <c r="M54" s="231">
        <v>9</v>
      </c>
      <c r="N54" s="397"/>
      <c r="O54" s="231"/>
      <c r="P54" s="232"/>
      <c r="Q54" s="231"/>
      <c r="R54" s="231"/>
      <c r="S54" s="231"/>
      <c r="T54" s="397"/>
      <c r="U54" s="231"/>
      <c r="V54" s="232"/>
      <c r="W54" s="231"/>
      <c r="X54" s="231"/>
      <c r="Y54" s="231"/>
      <c r="Z54" s="397"/>
      <c r="AA54" s="231"/>
      <c r="AB54" s="232"/>
      <c r="AC54" s="231"/>
      <c r="AD54" s="231"/>
      <c r="AE54" s="231"/>
      <c r="AF54" s="397"/>
      <c r="AG54" s="231"/>
      <c r="AH54" s="232"/>
      <c r="AI54" s="231"/>
      <c r="AJ54" s="231"/>
      <c r="AK54" s="233"/>
      <c r="AL54" s="392">
        <f t="shared" si="20"/>
        <v>13.833333333333334</v>
      </c>
      <c r="AM54" s="393">
        <f t="shared" si="21"/>
        <v>3</v>
      </c>
      <c r="AN54" s="231">
        <f t="shared" si="22"/>
        <v>23</v>
      </c>
      <c r="AO54" s="393">
        <f t="shared" si="23"/>
        <v>0</v>
      </c>
      <c r="AP54" s="393">
        <f t="shared" si="24"/>
        <v>0</v>
      </c>
      <c r="AQ54" s="231">
        <f t="shared" si="25"/>
        <v>23</v>
      </c>
      <c r="AR54" s="394">
        <f t="shared" si="26"/>
        <v>7</v>
      </c>
      <c r="AS54" s="395">
        <f t="shared" si="27"/>
        <v>9</v>
      </c>
      <c r="AT54" s="265">
        <f t="shared" si="28"/>
        <v>7.666666666666667</v>
      </c>
      <c r="AU54" s="193"/>
      <c r="AV54" s="248">
        <v>20</v>
      </c>
      <c r="AW54" s="37"/>
      <c r="AX54" s="38"/>
      <c r="AY54" s="24"/>
      <c r="AZ54" s="24"/>
      <c r="BA54" s="24"/>
      <c r="BB54" s="24"/>
      <c r="BC54" s="24"/>
      <c r="BD54" s="24"/>
      <c r="BG54" s="27"/>
      <c r="BH54" s="27"/>
      <c r="BI54" s="27"/>
    </row>
    <row r="56" spans="1:61">
      <c r="B56" s="191" t="s">
        <v>212</v>
      </c>
    </row>
    <row r="57" spans="1:61">
      <c r="B57" s="191" t="s">
        <v>213</v>
      </c>
    </row>
    <row r="60" spans="1:61">
      <c r="B60" s="192" t="s">
        <v>181</v>
      </c>
    </row>
    <row r="61" spans="1:61">
      <c r="B61" s="191" t="s">
        <v>185</v>
      </c>
    </row>
    <row r="62" spans="1:61">
      <c r="B62" s="191" t="s">
        <v>211</v>
      </c>
    </row>
    <row r="63" spans="1:61">
      <c r="B63" s="191" t="s">
        <v>210</v>
      </c>
    </row>
    <row r="64" spans="1:61">
      <c r="B64" s="191" t="s">
        <v>182</v>
      </c>
    </row>
    <row r="65" spans="2:2">
      <c r="B65" s="191" t="s">
        <v>183</v>
      </c>
    </row>
    <row r="66" spans="2:2">
      <c r="B66" s="191" t="s">
        <v>184</v>
      </c>
    </row>
    <row r="67" spans="2:2">
      <c r="B67" s="191" t="s">
        <v>186</v>
      </c>
    </row>
    <row r="68" spans="2:2">
      <c r="B68" s="6"/>
    </row>
  </sheetData>
  <sortState ref="A4:XFD54">
    <sortCondition ref="B4:B54"/>
  </sortState>
  <mergeCells count="21">
    <mergeCell ref="W3:Y3"/>
    <mergeCell ref="Z3:AB3"/>
    <mergeCell ref="AC3:AE3"/>
    <mergeCell ref="AI3:AK3"/>
    <mergeCell ref="W2:Y2"/>
    <mergeCell ref="Z2:AB2"/>
    <mergeCell ref="AC2:AE2"/>
    <mergeCell ref="AF2:AH2"/>
    <mergeCell ref="AI2:AK2"/>
    <mergeCell ref="AF3:AH3"/>
    <mergeCell ref="T2:V2"/>
    <mergeCell ref="H3:J3"/>
    <mergeCell ref="K3:M3"/>
    <mergeCell ref="N3:P3"/>
    <mergeCell ref="Q3:S3"/>
    <mergeCell ref="T3:V3"/>
    <mergeCell ref="E2:G2"/>
    <mergeCell ref="H2:J2"/>
    <mergeCell ref="K2:M2"/>
    <mergeCell ref="N2:P2"/>
    <mergeCell ref="Q2:S2"/>
  </mergeCells>
  <conditionalFormatting sqref="BK6:BL7 BG4:BI53 E52:AL53 E4:AL49 AL53:AL54">
    <cfRule type="cellIs" dxfId="10" priority="28" stopIfTrue="1" operator="equal">
      <formula>1</formula>
    </cfRule>
  </conditionalFormatting>
  <conditionalFormatting sqref="AM4:AQ49 AM52:AQ54">
    <cfRule type="cellIs" dxfId="9" priority="27" stopIfTrue="1" operator="greaterThan">
      <formula>7</formula>
    </cfRule>
  </conditionalFormatting>
  <conditionalFormatting sqref="E50:AL50">
    <cfRule type="cellIs" dxfId="8" priority="5" stopIfTrue="1" operator="equal">
      <formula>1</formula>
    </cfRule>
  </conditionalFormatting>
  <conditionalFormatting sqref="AM50:AQ50">
    <cfRule type="cellIs" dxfId="7" priority="4" stopIfTrue="1" operator="greaterThan">
      <formula>7</formula>
    </cfRule>
  </conditionalFormatting>
  <conditionalFormatting sqref="E51:AL51">
    <cfRule type="cellIs" dxfId="6" priority="3" stopIfTrue="1" operator="equal">
      <formula>1</formula>
    </cfRule>
  </conditionalFormatting>
  <conditionalFormatting sqref="AM51:AQ51">
    <cfRule type="cellIs" dxfId="5" priority="2" stopIfTrue="1" operator="greaterThan">
      <formula>7</formula>
    </cfRule>
  </conditionalFormatting>
  <conditionalFormatting sqref="N54:P54">
    <cfRule type="cellIs" dxfId="4" priority="1" stopIfTrue="1" operator="equal">
      <formula>1</formula>
    </cfRule>
  </conditionalFormatting>
  <pageMargins left="0.39000000000000007" right="0.16" top="0.59" bottom="0.59" header="0.51" footer="0.51"/>
  <pageSetup paperSize="9" scale="87"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X28"/>
  <sheetViews>
    <sheetView view="pageBreakPreview" topLeftCell="A16" zoomScale="80" zoomScaleNormal="80" zoomScaleSheetLayoutView="80" zoomScalePageLayoutView="80" workbookViewId="0">
      <selection activeCell="G25" sqref="G25:K31"/>
    </sheetView>
  </sheetViews>
  <sheetFormatPr baseColWidth="10" defaultColWidth="8.83203125" defaultRowHeight="12" x14ac:dyDescent="0"/>
  <cols>
    <col min="1" max="1" width="16.1640625" customWidth="1"/>
    <col min="2" max="2" width="43.5" customWidth="1"/>
    <col min="3" max="12" width="15.5" customWidth="1"/>
  </cols>
  <sheetData>
    <row r="1" spans="1:24" ht="17">
      <c r="B1" s="14" t="s">
        <v>89</v>
      </c>
    </row>
    <row r="2" spans="1:24" ht="15">
      <c r="B2" s="41" t="s">
        <v>87</v>
      </c>
    </row>
    <row r="3" spans="1:24" ht="15">
      <c r="B3" s="41" t="s">
        <v>88</v>
      </c>
    </row>
    <row r="4" spans="1:24" ht="18" thickBot="1">
      <c r="B4" s="42"/>
      <c r="C4" s="17"/>
      <c r="D4" s="17"/>
      <c r="E4" s="17"/>
      <c r="F4" s="17"/>
      <c r="G4" s="17"/>
      <c r="H4" s="17"/>
      <c r="I4" s="17"/>
      <c r="J4" s="17"/>
      <c r="K4" s="17"/>
      <c r="L4" s="17"/>
    </row>
    <row r="5" spans="1:24" ht="17">
      <c r="A5" s="43"/>
      <c r="B5" s="46" t="s">
        <v>4</v>
      </c>
      <c r="C5" s="47">
        <v>41187</v>
      </c>
      <c r="D5" s="47">
        <v>41222</v>
      </c>
      <c r="E5" s="47">
        <v>41250</v>
      </c>
      <c r="F5" s="47">
        <v>41292</v>
      </c>
      <c r="G5" s="47">
        <v>41313</v>
      </c>
      <c r="H5" s="47">
        <v>41341</v>
      </c>
      <c r="I5" s="47">
        <v>41369</v>
      </c>
      <c r="J5" s="47">
        <v>41397</v>
      </c>
      <c r="K5" s="47">
        <v>41432</v>
      </c>
      <c r="L5" s="48">
        <v>41446</v>
      </c>
    </row>
    <row r="6" spans="1:24" ht="17">
      <c r="A6" s="43"/>
      <c r="B6" s="49" t="s">
        <v>25</v>
      </c>
      <c r="C6" s="18">
        <v>1</v>
      </c>
      <c r="D6" s="18">
        <v>2</v>
      </c>
      <c r="E6" s="18">
        <v>3</v>
      </c>
      <c r="F6" s="18">
        <v>4</v>
      </c>
      <c r="G6" s="18">
        <v>5</v>
      </c>
      <c r="H6" s="18">
        <v>6</v>
      </c>
      <c r="I6" s="18">
        <v>7</v>
      </c>
      <c r="J6" s="18">
        <v>8</v>
      </c>
      <c r="K6" s="18">
        <v>9</v>
      </c>
      <c r="L6" s="50">
        <v>10</v>
      </c>
    </row>
    <row r="7" spans="1:24" ht="34">
      <c r="A7" s="44" t="s">
        <v>93</v>
      </c>
      <c r="B7" s="51" t="s">
        <v>13</v>
      </c>
      <c r="C7" s="117" t="s">
        <v>69</v>
      </c>
      <c r="D7" s="118" t="s">
        <v>70</v>
      </c>
      <c r="E7" s="119" t="s">
        <v>90</v>
      </c>
      <c r="F7" s="120" t="s">
        <v>91</v>
      </c>
      <c r="G7" s="121" t="s">
        <v>83</v>
      </c>
      <c r="H7" s="122" t="s">
        <v>71</v>
      </c>
      <c r="I7" s="123" t="s">
        <v>85</v>
      </c>
      <c r="J7" s="124" t="s">
        <v>30</v>
      </c>
      <c r="K7" s="125" t="s">
        <v>84</v>
      </c>
      <c r="L7" s="126" t="s">
        <v>92</v>
      </c>
      <c r="X7" s="15"/>
    </row>
    <row r="8" spans="1:24" ht="17">
      <c r="A8" s="45">
        <v>1</v>
      </c>
      <c r="B8" s="127" t="s">
        <v>69</v>
      </c>
      <c r="C8" s="52" t="s">
        <v>47</v>
      </c>
      <c r="D8" s="52" t="s">
        <v>42</v>
      </c>
      <c r="E8" s="52" t="s">
        <v>41</v>
      </c>
      <c r="F8" s="52" t="s">
        <v>38</v>
      </c>
      <c r="G8" s="52" t="s">
        <v>37</v>
      </c>
      <c r="H8" s="52" t="s">
        <v>3</v>
      </c>
      <c r="I8" s="52" t="s">
        <v>58</v>
      </c>
      <c r="J8" s="52" t="s">
        <v>47</v>
      </c>
      <c r="K8" s="52" t="s">
        <v>56</v>
      </c>
      <c r="L8" s="128" t="s">
        <v>55</v>
      </c>
    </row>
    <row r="9" spans="1:24" ht="17">
      <c r="A9" s="45">
        <v>2</v>
      </c>
      <c r="B9" s="129" t="s">
        <v>70</v>
      </c>
      <c r="C9" s="52" t="s">
        <v>42</v>
      </c>
      <c r="D9" s="52" t="s">
        <v>41</v>
      </c>
      <c r="E9" s="52" t="s">
        <v>38</v>
      </c>
      <c r="F9" s="52" t="s">
        <v>37</v>
      </c>
      <c r="G9" s="52" t="s">
        <v>3</v>
      </c>
      <c r="H9" s="52" t="s">
        <v>58</v>
      </c>
      <c r="I9" s="52" t="s">
        <v>57</v>
      </c>
      <c r="J9" s="52" t="s">
        <v>56</v>
      </c>
      <c r="K9" s="52" t="s">
        <v>55</v>
      </c>
      <c r="L9" s="128" t="s">
        <v>94</v>
      </c>
    </row>
    <row r="10" spans="1:24" ht="17">
      <c r="A10" s="45">
        <v>3</v>
      </c>
      <c r="B10" s="130" t="s">
        <v>30</v>
      </c>
      <c r="C10" s="52" t="s">
        <v>41</v>
      </c>
      <c r="D10" s="52" t="s">
        <v>38</v>
      </c>
      <c r="E10" s="52" t="s">
        <v>37</v>
      </c>
      <c r="F10" s="52" t="s">
        <v>3</v>
      </c>
      <c r="G10" s="52" t="s">
        <v>58</v>
      </c>
      <c r="H10" s="52" t="s">
        <v>57</v>
      </c>
      <c r="I10" s="52" t="s">
        <v>56</v>
      </c>
      <c r="J10" s="52" t="s">
        <v>3</v>
      </c>
      <c r="K10" s="52" t="s">
        <v>94</v>
      </c>
      <c r="L10" s="128" t="s">
        <v>45</v>
      </c>
    </row>
    <row r="11" spans="1:24" ht="17">
      <c r="A11" s="45">
        <v>4</v>
      </c>
      <c r="B11" s="131" t="s">
        <v>90</v>
      </c>
      <c r="C11" s="52" t="s">
        <v>38</v>
      </c>
      <c r="D11" s="52" t="s">
        <v>37</v>
      </c>
      <c r="E11" s="52" t="s">
        <v>3</v>
      </c>
      <c r="F11" s="52" t="s">
        <v>58</v>
      </c>
      <c r="G11" s="52" t="s">
        <v>57</v>
      </c>
      <c r="H11" s="52" t="s">
        <v>56</v>
      </c>
      <c r="I11" s="52" t="s">
        <v>55</v>
      </c>
      <c r="J11" s="52" t="s">
        <v>58</v>
      </c>
      <c r="K11" s="52" t="s">
        <v>45</v>
      </c>
      <c r="L11" s="128" t="s">
        <v>47</v>
      </c>
    </row>
    <row r="12" spans="1:24" ht="17">
      <c r="A12" s="45">
        <v>5</v>
      </c>
      <c r="B12" s="132" t="s">
        <v>91</v>
      </c>
      <c r="C12" s="52" t="s">
        <v>37</v>
      </c>
      <c r="D12" s="52" t="s">
        <v>3</v>
      </c>
      <c r="E12" s="52" t="s">
        <v>58</v>
      </c>
      <c r="F12" s="52" t="s">
        <v>57</v>
      </c>
      <c r="G12" s="52" t="s">
        <v>56</v>
      </c>
      <c r="H12" s="52" t="s">
        <v>55</v>
      </c>
      <c r="I12" s="52" t="s">
        <v>94</v>
      </c>
      <c r="J12" s="52" t="s">
        <v>45</v>
      </c>
      <c r="K12" s="52" t="s">
        <v>47</v>
      </c>
      <c r="L12" s="128" t="s">
        <v>42</v>
      </c>
    </row>
    <row r="13" spans="1:24" ht="17">
      <c r="A13" s="45">
        <v>6</v>
      </c>
      <c r="B13" s="133" t="s">
        <v>92</v>
      </c>
      <c r="C13" s="52" t="s">
        <v>3</v>
      </c>
      <c r="D13" s="52" t="s">
        <v>47</v>
      </c>
      <c r="E13" s="52" t="s">
        <v>57</v>
      </c>
      <c r="F13" s="52" t="s">
        <v>56</v>
      </c>
      <c r="G13" s="52" t="s">
        <v>55</v>
      </c>
      <c r="H13" s="52" t="s">
        <v>94</v>
      </c>
      <c r="I13" s="52" t="s">
        <v>45</v>
      </c>
      <c r="J13" s="52"/>
      <c r="K13" s="52" t="s">
        <v>42</v>
      </c>
      <c r="L13" s="128" t="s">
        <v>41</v>
      </c>
    </row>
    <row r="14" spans="1:24" ht="17">
      <c r="A14" s="45">
        <v>7</v>
      </c>
      <c r="B14" s="134" t="s">
        <v>83</v>
      </c>
      <c r="C14" s="52" t="s">
        <v>45</v>
      </c>
      <c r="D14" s="52" t="s">
        <v>57</v>
      </c>
      <c r="E14" s="52" t="s">
        <v>56</v>
      </c>
      <c r="F14" s="52" t="s">
        <v>55</v>
      </c>
      <c r="G14" s="52" t="s">
        <v>38</v>
      </c>
      <c r="H14" s="52" t="s">
        <v>45</v>
      </c>
      <c r="I14" s="52" t="s">
        <v>47</v>
      </c>
      <c r="J14" s="52" t="s">
        <v>42</v>
      </c>
      <c r="K14" s="52" t="s">
        <v>41</v>
      </c>
      <c r="L14" s="128" t="s">
        <v>38</v>
      </c>
    </row>
    <row r="15" spans="1:24" ht="17">
      <c r="A15" s="45">
        <v>8</v>
      </c>
      <c r="B15" s="135" t="s">
        <v>84</v>
      </c>
      <c r="C15" s="52" t="s">
        <v>57</v>
      </c>
      <c r="D15" s="52" t="s">
        <v>56</v>
      </c>
      <c r="E15" s="52" t="s">
        <v>47</v>
      </c>
      <c r="F15" s="52" t="s">
        <v>94</v>
      </c>
      <c r="G15" s="52" t="s">
        <v>45</v>
      </c>
      <c r="H15" s="52" t="s">
        <v>47</v>
      </c>
      <c r="I15" s="52" t="s">
        <v>42</v>
      </c>
      <c r="J15" s="52" t="s">
        <v>41</v>
      </c>
      <c r="K15" s="52" t="s">
        <v>38</v>
      </c>
      <c r="L15" s="128" t="s">
        <v>37</v>
      </c>
    </row>
    <row r="16" spans="1:24" ht="17">
      <c r="A16" s="45">
        <v>9</v>
      </c>
      <c r="B16" s="136" t="s">
        <v>71</v>
      </c>
      <c r="C16" s="52" t="s">
        <v>56</v>
      </c>
      <c r="D16" s="52" t="s">
        <v>55</v>
      </c>
      <c r="E16" s="52" t="s">
        <v>42</v>
      </c>
      <c r="F16" s="52" t="s">
        <v>45</v>
      </c>
      <c r="G16" s="52" t="s">
        <v>47</v>
      </c>
      <c r="H16" s="52" t="s">
        <v>42</v>
      </c>
      <c r="I16" s="52" t="s">
        <v>41</v>
      </c>
      <c r="J16" s="52" t="s">
        <v>38</v>
      </c>
      <c r="K16" s="52" t="s">
        <v>37</v>
      </c>
      <c r="L16" s="128" t="s">
        <v>3</v>
      </c>
    </row>
    <row r="17" spans="1:12" ht="17">
      <c r="A17" s="45">
        <v>10</v>
      </c>
      <c r="B17" s="137" t="s">
        <v>104</v>
      </c>
      <c r="C17" s="52" t="s">
        <v>55</v>
      </c>
      <c r="D17" s="52" t="s">
        <v>94</v>
      </c>
      <c r="E17" s="52" t="s">
        <v>45</v>
      </c>
      <c r="F17" s="52" t="s">
        <v>47</v>
      </c>
      <c r="G17" s="52" t="s">
        <v>42</v>
      </c>
      <c r="H17" s="52" t="s">
        <v>41</v>
      </c>
      <c r="I17" s="52" t="s">
        <v>38</v>
      </c>
      <c r="J17" s="52" t="s">
        <v>37</v>
      </c>
      <c r="K17" s="52" t="s">
        <v>3</v>
      </c>
      <c r="L17" s="128" t="s">
        <v>58</v>
      </c>
    </row>
    <row r="18" spans="1:12" ht="18" customHeight="1">
      <c r="A18" s="45">
        <v>11</v>
      </c>
      <c r="B18" s="138" t="s">
        <v>95</v>
      </c>
      <c r="C18" s="52" t="s">
        <v>94</v>
      </c>
      <c r="D18" s="52" t="s">
        <v>45</v>
      </c>
      <c r="E18" s="52"/>
      <c r="F18" s="52" t="s">
        <v>42</v>
      </c>
      <c r="G18" s="52" t="s">
        <v>41</v>
      </c>
      <c r="H18" s="52" t="s">
        <v>38</v>
      </c>
      <c r="I18" s="52" t="s">
        <v>37</v>
      </c>
      <c r="J18" s="52"/>
      <c r="K18" s="52" t="s">
        <v>58</v>
      </c>
      <c r="L18" s="128" t="s">
        <v>57</v>
      </c>
    </row>
    <row r="19" spans="1:12" ht="18" customHeight="1">
      <c r="A19" s="45">
        <v>12</v>
      </c>
      <c r="B19" s="138" t="s">
        <v>96</v>
      </c>
      <c r="C19" s="52"/>
      <c r="D19" s="52"/>
      <c r="E19" s="52"/>
      <c r="F19" s="52" t="s">
        <v>41</v>
      </c>
      <c r="G19" s="52"/>
      <c r="H19" s="52" t="s">
        <v>37</v>
      </c>
      <c r="I19" s="52" t="s">
        <v>3</v>
      </c>
      <c r="J19" s="52"/>
      <c r="K19" s="52" t="s">
        <v>57</v>
      </c>
      <c r="L19" s="128" t="s">
        <v>56</v>
      </c>
    </row>
    <row r="20" spans="1:12">
      <c r="A20" s="43"/>
      <c r="B20" s="139"/>
      <c r="C20" s="140"/>
      <c r="D20" s="140"/>
      <c r="E20" s="140"/>
      <c r="F20" s="140"/>
      <c r="G20" s="140"/>
      <c r="H20" s="140"/>
      <c r="I20" s="140"/>
      <c r="J20" s="140"/>
      <c r="K20" s="140"/>
      <c r="L20" s="141"/>
    </row>
    <row r="21" spans="1:12" ht="35" thickBot="1">
      <c r="A21" s="43"/>
      <c r="B21" s="115" t="s">
        <v>103</v>
      </c>
      <c r="C21" s="53" t="s">
        <v>18</v>
      </c>
      <c r="D21" s="53" t="s">
        <v>18</v>
      </c>
      <c r="E21" s="53" t="s">
        <v>18</v>
      </c>
      <c r="F21" s="53" t="s">
        <v>18</v>
      </c>
      <c r="G21" s="53" t="s">
        <v>18</v>
      </c>
      <c r="H21" s="53" t="s">
        <v>18</v>
      </c>
      <c r="I21" s="53" t="s">
        <v>18</v>
      </c>
      <c r="J21" s="53" t="s">
        <v>18</v>
      </c>
      <c r="K21" s="53" t="s">
        <v>18</v>
      </c>
      <c r="L21" s="142" t="s">
        <v>18</v>
      </c>
    </row>
    <row r="22" spans="1:12">
      <c r="B22" s="56"/>
      <c r="C22" s="56"/>
      <c r="D22" s="56"/>
      <c r="E22" s="56"/>
      <c r="F22" s="56"/>
      <c r="G22" s="56"/>
      <c r="H22" s="56"/>
      <c r="I22" s="56"/>
      <c r="J22" s="56"/>
      <c r="K22" s="56"/>
      <c r="L22" s="56"/>
    </row>
    <row r="23" spans="1:12" ht="123.75" customHeight="1">
      <c r="B23" s="143" t="s">
        <v>102</v>
      </c>
      <c r="C23" s="55" t="s">
        <v>233</v>
      </c>
      <c r="D23" s="144"/>
      <c r="E23" s="55" t="s">
        <v>232</v>
      </c>
      <c r="F23" s="55" t="s">
        <v>271</v>
      </c>
      <c r="G23" s="55" t="s">
        <v>271</v>
      </c>
      <c r="H23" s="55"/>
      <c r="I23" s="55"/>
      <c r="J23" s="55" t="s">
        <v>292</v>
      </c>
      <c r="K23" s="55"/>
      <c r="L23" s="55"/>
    </row>
    <row r="28" spans="1:12" ht="14">
      <c r="C28" s="594"/>
    </row>
  </sheetData>
  <phoneticPr fontId="5" type="noConversion"/>
  <pageMargins left="0.24" right="0.24" top="1.95" bottom="0.98425196850393704" header="1.03" footer="0.51181102362204722"/>
  <pageSetup paperSize="9" scale="59" orientation="landscape"/>
  <headerFooter>
    <oddHeader>&amp;C&amp;"Arial,Vet"&amp;22Boat Allocation 2012-2013</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34"/>
  <sheetViews>
    <sheetView topLeftCell="A13" zoomScale="80" zoomScaleNormal="80" zoomScalePageLayoutView="80" workbookViewId="0">
      <selection activeCell="O17" sqref="O17"/>
    </sheetView>
  </sheetViews>
  <sheetFormatPr baseColWidth="10" defaultColWidth="8.83203125" defaultRowHeight="12" x14ac:dyDescent="0"/>
  <cols>
    <col min="1" max="1" width="3" customWidth="1"/>
    <col min="2" max="2" width="37.5" customWidth="1"/>
    <col min="3" max="3" width="19.6640625" customWidth="1"/>
    <col min="4" max="4" width="12.33203125" bestFit="1" customWidth="1"/>
    <col min="5" max="6" width="32.6640625" customWidth="1"/>
    <col min="7" max="9" width="8.6640625" customWidth="1"/>
    <col min="10" max="11" width="32.6640625" customWidth="1"/>
    <col min="12" max="14" width="8.6640625" customWidth="1"/>
    <col min="15" max="15" width="21.1640625" bestFit="1" customWidth="1"/>
    <col min="16" max="16" width="13.83203125" bestFit="1" customWidth="1"/>
    <col min="17" max="17" width="12.6640625" customWidth="1"/>
    <col min="18" max="18" width="27.5" customWidth="1"/>
  </cols>
  <sheetData>
    <row r="1" spans="1:20" ht="18" thickBot="1">
      <c r="A1" s="17"/>
      <c r="B1" s="17"/>
      <c r="C1" s="17"/>
      <c r="D1" s="17"/>
      <c r="E1" s="17"/>
      <c r="F1" s="17"/>
      <c r="G1" s="17"/>
      <c r="H1" s="17"/>
      <c r="I1" s="17"/>
    </row>
    <row r="2" spans="1:20" ht="54" customHeight="1" thickBot="1">
      <c r="A2" s="56"/>
      <c r="B2" s="101" t="s">
        <v>106</v>
      </c>
      <c r="C2" s="97">
        <v>41187</v>
      </c>
      <c r="D2" s="62"/>
      <c r="E2" s="622" t="s">
        <v>107</v>
      </c>
      <c r="F2" s="623"/>
      <c r="G2" s="624" t="s">
        <v>108</v>
      </c>
      <c r="H2" s="625"/>
      <c r="I2" s="626"/>
      <c r="J2" s="627" t="s">
        <v>147</v>
      </c>
      <c r="K2" s="623"/>
      <c r="L2" s="624" t="s">
        <v>148</v>
      </c>
      <c r="M2" s="625"/>
      <c r="N2" s="625"/>
      <c r="O2" s="65" t="s">
        <v>178</v>
      </c>
      <c r="P2" s="63" t="s">
        <v>54</v>
      </c>
      <c r="Q2" s="64" t="s">
        <v>5</v>
      </c>
      <c r="R2" s="65" t="s">
        <v>101</v>
      </c>
    </row>
    <row r="3" spans="1:20" ht="40" customHeight="1" thickBot="1">
      <c r="B3" s="102" t="s">
        <v>49</v>
      </c>
      <c r="C3" s="94" t="s">
        <v>97</v>
      </c>
      <c r="D3" s="92" t="s">
        <v>98</v>
      </c>
      <c r="E3" s="92" t="s">
        <v>14</v>
      </c>
      <c r="F3" s="92" t="s">
        <v>99</v>
      </c>
      <c r="G3" s="92" t="s">
        <v>109</v>
      </c>
      <c r="H3" s="92" t="s">
        <v>110</v>
      </c>
      <c r="I3" s="93" t="s">
        <v>111</v>
      </c>
      <c r="J3" s="94" t="s">
        <v>14</v>
      </c>
      <c r="K3" s="92" t="s">
        <v>99</v>
      </c>
      <c r="L3" s="92" t="s">
        <v>144</v>
      </c>
      <c r="M3" s="92" t="s">
        <v>145</v>
      </c>
      <c r="N3" s="95" t="s">
        <v>146</v>
      </c>
      <c r="O3" s="102"/>
      <c r="P3" s="91"/>
      <c r="Q3" s="95"/>
      <c r="R3" s="96"/>
      <c r="T3" s="15"/>
    </row>
    <row r="4" spans="1:20" ht="40" customHeight="1">
      <c r="B4" s="103" t="s">
        <v>69</v>
      </c>
      <c r="C4" s="98" t="s">
        <v>47</v>
      </c>
      <c r="D4" s="84" t="s">
        <v>105</v>
      </c>
      <c r="E4" s="85" t="s">
        <v>114</v>
      </c>
      <c r="F4" s="85" t="s">
        <v>115</v>
      </c>
      <c r="G4" s="85">
        <v>3</v>
      </c>
      <c r="H4" s="85">
        <v>4</v>
      </c>
      <c r="I4" s="86">
        <v>9</v>
      </c>
      <c r="J4" s="87" t="s">
        <v>113</v>
      </c>
      <c r="K4" s="85" t="s">
        <v>112</v>
      </c>
      <c r="L4" s="85">
        <v>1</v>
      </c>
      <c r="M4" s="85">
        <f>(7+1)</f>
        <v>8</v>
      </c>
      <c r="N4" s="88">
        <v>1</v>
      </c>
      <c r="O4" s="178"/>
      <c r="P4" s="89">
        <f>SUM(G4+H4+I4+L4+M4+N4+O4)</f>
        <v>26</v>
      </c>
      <c r="Q4" s="88">
        <v>3</v>
      </c>
      <c r="R4" s="90"/>
    </row>
    <row r="5" spans="1:20" ht="40" customHeight="1">
      <c r="B5" s="104" t="s">
        <v>70</v>
      </c>
      <c r="C5" s="99" t="s">
        <v>42</v>
      </c>
      <c r="D5" s="67">
        <v>673</v>
      </c>
      <c r="E5" s="67" t="s">
        <v>116</v>
      </c>
      <c r="F5" s="67" t="s">
        <v>117</v>
      </c>
      <c r="G5" s="67" t="s">
        <v>8</v>
      </c>
      <c r="H5" s="67">
        <v>2</v>
      </c>
      <c r="I5" s="68">
        <v>6</v>
      </c>
      <c r="J5" s="69" t="s">
        <v>132</v>
      </c>
      <c r="K5" s="67" t="s">
        <v>133</v>
      </c>
      <c r="L5" s="67">
        <v>7</v>
      </c>
      <c r="M5" s="67">
        <v>8</v>
      </c>
      <c r="N5" s="70">
        <v>9</v>
      </c>
      <c r="O5" s="179"/>
      <c r="P5" s="71">
        <f>SUM(H5+I5+L5+M5+N5)+13</f>
        <v>45</v>
      </c>
      <c r="Q5" s="70">
        <v>8</v>
      </c>
      <c r="R5" s="61"/>
    </row>
    <row r="6" spans="1:20" ht="40" customHeight="1">
      <c r="B6" s="105" t="s">
        <v>30</v>
      </c>
      <c r="C6" s="99" t="s">
        <v>41</v>
      </c>
      <c r="D6" s="67">
        <v>658</v>
      </c>
      <c r="E6" s="67" t="s">
        <v>209</v>
      </c>
      <c r="F6" s="67" t="s">
        <v>118</v>
      </c>
      <c r="G6" s="67">
        <v>8</v>
      </c>
      <c r="H6" s="67">
        <v>10</v>
      </c>
      <c r="I6" s="68">
        <v>7</v>
      </c>
      <c r="J6" s="69" t="s">
        <v>134</v>
      </c>
      <c r="K6" s="67" t="s">
        <v>135</v>
      </c>
      <c r="L6" s="67" t="s">
        <v>8</v>
      </c>
      <c r="M6" s="67" t="s">
        <v>8</v>
      </c>
      <c r="N6" s="70" t="s">
        <v>8</v>
      </c>
      <c r="O6" s="179"/>
      <c r="P6" s="71">
        <f>SUM(G6+H6+I6)+13*3</f>
        <v>64</v>
      </c>
      <c r="Q6" s="70">
        <v>11</v>
      </c>
      <c r="R6" s="61" t="s">
        <v>168</v>
      </c>
    </row>
    <row r="7" spans="1:20" ht="40" customHeight="1">
      <c r="B7" s="106" t="s">
        <v>90</v>
      </c>
      <c r="C7" s="99" t="s">
        <v>38</v>
      </c>
      <c r="D7" s="67">
        <v>183</v>
      </c>
      <c r="E7" s="67" t="s">
        <v>119</v>
      </c>
      <c r="F7" s="67" t="s">
        <v>187</v>
      </c>
      <c r="G7" s="67">
        <v>2</v>
      </c>
      <c r="H7" s="67">
        <v>3</v>
      </c>
      <c r="I7" s="68">
        <v>2</v>
      </c>
      <c r="J7" s="69" t="s">
        <v>122</v>
      </c>
      <c r="K7" s="67" t="s">
        <v>136</v>
      </c>
      <c r="L7" s="67">
        <v>6</v>
      </c>
      <c r="M7" s="67">
        <v>6</v>
      </c>
      <c r="N7" s="70">
        <v>6</v>
      </c>
      <c r="O7" s="179"/>
      <c r="P7" s="71">
        <f>SUM(G7+H7+I7+L7+M7+N7+O7)</f>
        <v>25</v>
      </c>
      <c r="Q7" s="70">
        <v>2</v>
      </c>
      <c r="R7" s="61"/>
    </row>
    <row r="8" spans="1:20" ht="40" customHeight="1">
      <c r="B8" s="107" t="s">
        <v>91</v>
      </c>
      <c r="C8" s="99" t="s">
        <v>37</v>
      </c>
      <c r="D8" s="67">
        <v>681</v>
      </c>
      <c r="E8" s="67" t="s">
        <v>120</v>
      </c>
      <c r="F8" s="67" t="s">
        <v>121</v>
      </c>
      <c r="G8" s="67">
        <v>6</v>
      </c>
      <c r="H8" s="67">
        <v>5</v>
      </c>
      <c r="I8" s="68">
        <v>11</v>
      </c>
      <c r="J8" s="69" t="s">
        <v>137</v>
      </c>
      <c r="K8" s="67" t="s">
        <v>119</v>
      </c>
      <c r="L8" s="67">
        <v>8</v>
      </c>
      <c r="M8" s="67">
        <v>3</v>
      </c>
      <c r="N8" s="70">
        <v>5</v>
      </c>
      <c r="O8" s="179"/>
      <c r="P8" s="71">
        <f t="shared" ref="P8:P11" si="0">SUM(G8+H8+I8+L8+M8+N8+O8)</f>
        <v>38</v>
      </c>
      <c r="Q8" s="70">
        <v>6</v>
      </c>
      <c r="R8" s="61"/>
    </row>
    <row r="9" spans="1:20" ht="40" customHeight="1">
      <c r="B9" s="108" t="s">
        <v>92</v>
      </c>
      <c r="C9" s="99" t="s">
        <v>3</v>
      </c>
      <c r="D9" s="67">
        <v>679</v>
      </c>
      <c r="E9" s="67" t="s">
        <v>191</v>
      </c>
      <c r="F9" s="67" t="s">
        <v>122</v>
      </c>
      <c r="G9" s="67">
        <v>4</v>
      </c>
      <c r="H9" s="67">
        <v>9</v>
      </c>
      <c r="I9" s="68">
        <v>8</v>
      </c>
      <c r="J9" s="69" t="s">
        <v>192</v>
      </c>
      <c r="K9" s="67" t="s">
        <v>138</v>
      </c>
      <c r="L9" s="67">
        <v>9</v>
      </c>
      <c r="M9" s="67">
        <v>10</v>
      </c>
      <c r="N9" s="70">
        <v>8</v>
      </c>
      <c r="O9" s="179"/>
      <c r="P9" s="71">
        <f t="shared" si="0"/>
        <v>48</v>
      </c>
      <c r="Q9" s="70">
        <v>9</v>
      </c>
      <c r="R9" s="61"/>
    </row>
    <row r="10" spans="1:20" ht="40" customHeight="1">
      <c r="B10" s="109" t="s">
        <v>83</v>
      </c>
      <c r="C10" s="99" t="s">
        <v>45</v>
      </c>
      <c r="D10" s="67">
        <v>680</v>
      </c>
      <c r="E10" s="67" t="s">
        <v>123</v>
      </c>
      <c r="F10" s="67" t="s">
        <v>124</v>
      </c>
      <c r="G10" s="67">
        <v>5</v>
      </c>
      <c r="H10" s="67">
        <v>6</v>
      </c>
      <c r="I10" s="68">
        <v>1</v>
      </c>
      <c r="J10" s="69" t="s">
        <v>139</v>
      </c>
      <c r="K10" s="67" t="s">
        <v>140</v>
      </c>
      <c r="L10" s="67">
        <v>5</v>
      </c>
      <c r="M10" s="67">
        <v>5</v>
      </c>
      <c r="N10" s="70">
        <v>7</v>
      </c>
      <c r="O10" s="179"/>
      <c r="P10" s="71">
        <f t="shared" si="0"/>
        <v>29</v>
      </c>
      <c r="Q10" s="70">
        <v>4</v>
      </c>
      <c r="R10" s="61"/>
    </row>
    <row r="11" spans="1:20" ht="40" customHeight="1">
      <c r="B11" s="110" t="s">
        <v>84</v>
      </c>
      <c r="C11" s="99" t="s">
        <v>57</v>
      </c>
      <c r="D11" s="67">
        <v>148</v>
      </c>
      <c r="E11" s="67" t="s">
        <v>125</v>
      </c>
      <c r="F11" s="67" t="s">
        <v>126</v>
      </c>
      <c r="G11" s="67">
        <v>10</v>
      </c>
      <c r="H11" s="67">
        <v>7</v>
      </c>
      <c r="I11" s="68">
        <v>4</v>
      </c>
      <c r="J11" s="69" t="s">
        <v>141</v>
      </c>
      <c r="K11" s="67" t="s">
        <v>142</v>
      </c>
      <c r="L11" s="67">
        <v>2</v>
      </c>
      <c r="M11" s="67">
        <v>2</v>
      </c>
      <c r="N11" s="70">
        <v>4</v>
      </c>
      <c r="O11" s="179"/>
      <c r="P11" s="71">
        <f t="shared" si="0"/>
        <v>29</v>
      </c>
      <c r="Q11" s="70">
        <v>5</v>
      </c>
      <c r="R11" s="61"/>
    </row>
    <row r="12" spans="1:20" ht="40" customHeight="1">
      <c r="B12" s="111" t="s">
        <v>71</v>
      </c>
      <c r="C12" s="99" t="s">
        <v>56</v>
      </c>
      <c r="D12" s="67"/>
      <c r="E12" s="67"/>
      <c r="F12" s="67"/>
      <c r="G12" s="67" t="s">
        <v>9</v>
      </c>
      <c r="H12" s="67" t="s">
        <v>9</v>
      </c>
      <c r="I12" s="68" t="s">
        <v>9</v>
      </c>
      <c r="J12" s="69"/>
      <c r="K12" s="67"/>
      <c r="L12" s="67" t="s">
        <v>9</v>
      </c>
      <c r="M12" s="67" t="s">
        <v>9</v>
      </c>
      <c r="N12" s="70" t="s">
        <v>9</v>
      </c>
      <c r="O12" s="179"/>
      <c r="P12" s="71">
        <f>13*6</f>
        <v>78</v>
      </c>
      <c r="Q12" s="70">
        <v>12</v>
      </c>
      <c r="R12" s="61" t="s">
        <v>166</v>
      </c>
    </row>
    <row r="13" spans="1:20" ht="40" customHeight="1">
      <c r="B13" s="112" t="s">
        <v>104</v>
      </c>
      <c r="C13" s="99" t="s">
        <v>55</v>
      </c>
      <c r="D13" s="67">
        <v>451</v>
      </c>
      <c r="E13" s="67" t="s">
        <v>127</v>
      </c>
      <c r="F13" s="67" t="s">
        <v>128</v>
      </c>
      <c r="G13" s="67">
        <v>7</v>
      </c>
      <c r="H13" s="67" t="s">
        <v>7</v>
      </c>
      <c r="I13" s="68">
        <v>5</v>
      </c>
      <c r="J13" s="69" t="s">
        <v>127</v>
      </c>
      <c r="K13" s="67" t="s">
        <v>128</v>
      </c>
      <c r="L13" s="67">
        <v>4</v>
      </c>
      <c r="M13" s="67">
        <v>1</v>
      </c>
      <c r="N13" s="70">
        <v>2</v>
      </c>
      <c r="O13" s="179">
        <f>3*(2+1)</f>
        <v>9</v>
      </c>
      <c r="P13" s="71">
        <f>SUM(G13+I13+L13+M13+N13+O13)+13</f>
        <v>41</v>
      </c>
      <c r="Q13" s="70">
        <v>7</v>
      </c>
      <c r="R13" s="61" t="s">
        <v>167</v>
      </c>
    </row>
    <row r="14" spans="1:20" ht="40" customHeight="1">
      <c r="B14" s="113" t="s">
        <v>100</v>
      </c>
      <c r="C14" s="99" t="s">
        <v>94</v>
      </c>
      <c r="D14" s="67">
        <v>108</v>
      </c>
      <c r="E14" s="67" t="s">
        <v>129</v>
      </c>
      <c r="F14" s="67" t="s">
        <v>130</v>
      </c>
      <c r="G14" s="67">
        <v>9</v>
      </c>
      <c r="H14" s="67">
        <v>8</v>
      </c>
      <c r="I14" s="68">
        <v>10</v>
      </c>
      <c r="J14" s="69" t="s">
        <v>143</v>
      </c>
      <c r="K14" s="67" t="s">
        <v>160</v>
      </c>
      <c r="L14" s="67">
        <v>10</v>
      </c>
      <c r="M14" s="67">
        <v>9</v>
      </c>
      <c r="N14" s="70" t="s">
        <v>6</v>
      </c>
      <c r="O14" s="179">
        <v>1</v>
      </c>
      <c r="P14" s="71">
        <f>SUM(G14+H14+I14+L14+M14)+13</f>
        <v>59</v>
      </c>
      <c r="Q14" s="70">
        <v>10</v>
      </c>
      <c r="R14" s="61" t="s">
        <v>169</v>
      </c>
    </row>
    <row r="15" spans="1:20" ht="40" customHeight="1">
      <c r="B15" s="113" t="s">
        <v>96</v>
      </c>
      <c r="C15" s="99"/>
      <c r="D15" s="67"/>
      <c r="E15" s="67"/>
      <c r="F15" s="67"/>
      <c r="G15" s="67"/>
      <c r="H15" s="67"/>
      <c r="I15" s="68"/>
      <c r="J15" s="69"/>
      <c r="K15" s="67"/>
      <c r="L15" s="67"/>
      <c r="M15" s="67"/>
      <c r="N15" s="70"/>
      <c r="O15" s="179"/>
      <c r="P15" s="71"/>
      <c r="Q15" s="70"/>
      <c r="R15" s="61"/>
    </row>
    <row r="16" spans="1:20" ht="9.75" customHeight="1">
      <c r="B16" s="114"/>
      <c r="C16" s="74"/>
      <c r="D16" s="72"/>
      <c r="E16" s="72"/>
      <c r="F16" s="72"/>
      <c r="G16" s="72"/>
      <c r="H16" s="72"/>
      <c r="I16" s="73"/>
      <c r="J16" s="74"/>
      <c r="K16" s="72"/>
      <c r="L16" s="72"/>
      <c r="M16" s="72"/>
      <c r="N16" s="75"/>
      <c r="O16" s="114"/>
      <c r="P16" s="76"/>
      <c r="Q16" s="75"/>
      <c r="R16" s="77"/>
    </row>
    <row r="17" spans="1:18" ht="40" customHeight="1" thickBot="1">
      <c r="B17" s="115" t="s">
        <v>103</v>
      </c>
      <c r="C17" s="100" t="s">
        <v>18</v>
      </c>
      <c r="D17" s="78">
        <v>259</v>
      </c>
      <c r="E17" s="78" t="s">
        <v>86</v>
      </c>
      <c r="F17" s="78" t="s">
        <v>131</v>
      </c>
      <c r="G17" s="78">
        <v>1</v>
      </c>
      <c r="H17" s="78">
        <v>1</v>
      </c>
      <c r="I17" s="79">
        <v>3</v>
      </c>
      <c r="J17" s="80" t="s">
        <v>86</v>
      </c>
      <c r="K17" s="78" t="s">
        <v>131</v>
      </c>
      <c r="L17" s="78">
        <v>3</v>
      </c>
      <c r="M17" s="78">
        <v>4</v>
      </c>
      <c r="N17" s="82">
        <v>3</v>
      </c>
      <c r="O17" s="180">
        <f>3*(2+1)</f>
        <v>9</v>
      </c>
      <c r="P17" s="81">
        <f>SUM(G17+H17+I17+L17+M17+N17+O17)</f>
        <v>24</v>
      </c>
      <c r="Q17" s="82">
        <v>1</v>
      </c>
      <c r="R17" s="66" t="s">
        <v>167</v>
      </c>
    </row>
    <row r="18" spans="1:18" ht="15" customHeight="1">
      <c r="A18" s="56"/>
      <c r="B18" s="56"/>
      <c r="C18" s="56"/>
      <c r="D18" s="56"/>
      <c r="E18" s="56"/>
      <c r="F18" s="56"/>
      <c r="G18" s="56"/>
      <c r="H18" s="56"/>
      <c r="I18" s="56"/>
      <c r="J18" s="56"/>
      <c r="K18" s="56"/>
      <c r="L18" s="56"/>
      <c r="M18" s="56"/>
      <c r="N18" s="56"/>
      <c r="O18" s="56"/>
      <c r="P18" s="56"/>
      <c r="Q18" s="56"/>
      <c r="R18" s="56"/>
    </row>
    <row r="19" spans="1:18" ht="33" customHeight="1">
      <c r="B19" s="251" t="s">
        <v>175</v>
      </c>
      <c r="C19" s="252" t="s">
        <v>176</v>
      </c>
      <c r="D19" s="56"/>
      <c r="E19" s="56"/>
      <c r="F19" s="56"/>
      <c r="G19" s="56" t="s">
        <v>9</v>
      </c>
      <c r="H19" s="56" t="s">
        <v>149</v>
      </c>
      <c r="I19" s="56"/>
      <c r="J19" s="56"/>
      <c r="K19" s="56"/>
      <c r="L19" s="56"/>
      <c r="M19" s="56"/>
      <c r="N19" s="56"/>
      <c r="O19" s="56"/>
      <c r="P19" s="56"/>
      <c r="Q19" s="56"/>
      <c r="R19" s="56"/>
    </row>
    <row r="20" spans="1:18" ht="15" customHeight="1">
      <c r="B20" s="253" t="s">
        <v>177</v>
      </c>
      <c r="C20" s="254">
        <v>1</v>
      </c>
      <c r="D20" s="56"/>
      <c r="E20" s="56"/>
      <c r="F20" s="56"/>
      <c r="G20" s="56" t="s">
        <v>6</v>
      </c>
      <c r="H20" s="56" t="s">
        <v>150</v>
      </c>
      <c r="I20" s="56"/>
      <c r="J20" s="56"/>
      <c r="K20" s="56"/>
      <c r="L20" s="56"/>
      <c r="M20" s="56"/>
      <c r="N20" s="56"/>
      <c r="O20" s="56"/>
      <c r="P20" s="56"/>
      <c r="Q20" s="56"/>
      <c r="R20" s="56"/>
    </row>
    <row r="21" spans="1:18">
      <c r="B21" s="253" t="s">
        <v>199</v>
      </c>
      <c r="C21" s="254">
        <v>2</v>
      </c>
      <c r="D21" s="56"/>
      <c r="E21" s="56"/>
      <c r="F21" s="56"/>
      <c r="G21" s="57" t="s">
        <v>10</v>
      </c>
      <c r="H21" s="57" t="s">
        <v>151</v>
      </c>
      <c r="I21" s="56"/>
      <c r="J21" s="56"/>
      <c r="K21" s="56"/>
      <c r="L21" s="56"/>
      <c r="M21" s="56"/>
      <c r="N21" s="56"/>
      <c r="O21" s="56"/>
      <c r="P21" s="56"/>
      <c r="Q21" s="56"/>
      <c r="R21" s="56"/>
    </row>
    <row r="22" spans="1:18" ht="24">
      <c r="B22" s="253" t="s">
        <v>200</v>
      </c>
      <c r="C22" s="254">
        <v>2</v>
      </c>
      <c r="D22" s="56"/>
      <c r="E22" s="56"/>
      <c r="F22" s="56"/>
      <c r="G22" s="57" t="s">
        <v>8</v>
      </c>
      <c r="H22" s="57" t="s">
        <v>152</v>
      </c>
      <c r="I22" s="56"/>
      <c r="J22" s="56"/>
      <c r="K22" s="56"/>
      <c r="L22" s="56"/>
      <c r="M22" s="56"/>
      <c r="N22" s="56"/>
      <c r="O22" s="56"/>
      <c r="P22" s="56"/>
      <c r="Q22" s="56"/>
      <c r="R22" s="56"/>
    </row>
    <row r="23" spans="1:18" ht="24">
      <c r="B23" s="253" t="s">
        <v>201</v>
      </c>
      <c r="C23" s="254">
        <v>1</v>
      </c>
      <c r="D23" s="56"/>
      <c r="E23" s="56"/>
      <c r="F23" s="56"/>
      <c r="G23" s="57" t="s">
        <v>153</v>
      </c>
      <c r="H23" s="57" t="s">
        <v>154</v>
      </c>
      <c r="I23" s="56"/>
      <c r="J23" s="56"/>
      <c r="K23" s="56"/>
      <c r="L23" s="56"/>
      <c r="M23" s="56"/>
      <c r="N23" s="56"/>
      <c r="O23" s="56"/>
      <c r="P23" s="56"/>
      <c r="Q23" s="56"/>
      <c r="R23" s="56"/>
    </row>
    <row r="24" spans="1:18" ht="24">
      <c r="B24" s="253" t="s">
        <v>202</v>
      </c>
      <c r="C24" s="254">
        <v>0</v>
      </c>
      <c r="D24" s="56"/>
      <c r="E24" s="56"/>
      <c r="F24" s="56"/>
      <c r="G24" s="57" t="s">
        <v>7</v>
      </c>
      <c r="H24" s="57" t="s">
        <v>155</v>
      </c>
      <c r="I24" s="56"/>
      <c r="J24" s="56"/>
      <c r="K24" s="56"/>
      <c r="L24" s="56"/>
      <c r="M24" s="56"/>
      <c r="N24" s="56"/>
      <c r="O24" s="56"/>
      <c r="P24" s="56"/>
      <c r="Q24" s="56"/>
      <c r="R24" s="56"/>
    </row>
    <row r="25" spans="1:18" ht="24">
      <c r="B25" s="253" t="s">
        <v>203</v>
      </c>
      <c r="C25" s="254">
        <v>2</v>
      </c>
      <c r="D25" s="56"/>
      <c r="E25" s="56"/>
      <c r="F25" s="56"/>
      <c r="G25" s="57" t="s">
        <v>156</v>
      </c>
      <c r="H25" s="57" t="s">
        <v>157</v>
      </c>
      <c r="I25" s="56"/>
      <c r="J25" s="56"/>
      <c r="K25" s="56"/>
      <c r="L25" s="56"/>
      <c r="M25" s="56"/>
      <c r="N25" s="56"/>
      <c r="O25" s="56"/>
      <c r="P25" s="56"/>
      <c r="Q25" s="56"/>
      <c r="R25" s="56"/>
    </row>
    <row r="26" spans="1:18" ht="24">
      <c r="B26" s="253" t="s">
        <v>204</v>
      </c>
      <c r="C26" s="254">
        <v>0</v>
      </c>
      <c r="D26" s="56"/>
      <c r="E26" s="56"/>
      <c r="F26" s="56"/>
      <c r="G26" s="57" t="s">
        <v>158</v>
      </c>
      <c r="H26" s="57" t="s">
        <v>159</v>
      </c>
      <c r="I26" s="56"/>
      <c r="J26" s="56"/>
      <c r="K26" s="56"/>
      <c r="L26" s="56"/>
      <c r="M26" s="56"/>
      <c r="N26" s="56"/>
      <c r="O26" s="56"/>
      <c r="P26" s="56"/>
      <c r="Q26" s="56"/>
      <c r="R26" s="56"/>
    </row>
    <row r="27" spans="1:18" ht="15" customHeight="1">
      <c r="B27" s="57"/>
      <c r="C27" s="56"/>
      <c r="D27" s="56"/>
      <c r="E27" s="56"/>
      <c r="F27" s="56"/>
      <c r="G27" s="56"/>
      <c r="H27" s="56"/>
      <c r="I27" s="56"/>
      <c r="J27" s="56"/>
      <c r="K27" s="56"/>
      <c r="L27" s="56"/>
      <c r="M27" s="56"/>
      <c r="N27" s="56"/>
      <c r="O27" s="56"/>
      <c r="P27" s="56"/>
      <c r="Q27" s="56"/>
      <c r="R27" s="56"/>
    </row>
    <row r="28" spans="1:18" ht="15" customHeight="1">
      <c r="B28" s="56" t="s">
        <v>205</v>
      </c>
      <c r="C28" s="56"/>
      <c r="D28" s="57"/>
      <c r="E28" s="57"/>
      <c r="F28" s="57"/>
      <c r="G28" s="56" t="s">
        <v>161</v>
      </c>
      <c r="H28" s="57"/>
      <c r="I28" s="57"/>
      <c r="J28" s="57"/>
      <c r="K28" s="56"/>
      <c r="L28" s="56"/>
      <c r="M28" s="56"/>
      <c r="N28" s="56"/>
      <c r="O28" s="56"/>
      <c r="P28" s="56"/>
      <c r="Q28" s="56"/>
      <c r="R28" s="56"/>
    </row>
    <row r="29" spans="1:18">
      <c r="B29" s="56"/>
      <c r="C29" s="56"/>
      <c r="D29" s="57"/>
      <c r="E29" s="57"/>
      <c r="F29" s="57"/>
      <c r="G29" s="56" t="s">
        <v>162</v>
      </c>
      <c r="H29" s="57"/>
      <c r="I29" s="57"/>
      <c r="J29" s="57"/>
      <c r="K29" s="56"/>
      <c r="L29" s="56"/>
      <c r="M29" s="56"/>
      <c r="N29" s="56"/>
      <c r="O29" s="56"/>
      <c r="P29" s="56"/>
      <c r="Q29" s="56"/>
      <c r="R29" s="56"/>
    </row>
    <row r="30" spans="1:18">
      <c r="B30" s="56"/>
      <c r="C30" s="56"/>
      <c r="D30" s="57"/>
      <c r="E30" s="58"/>
      <c r="F30" s="58"/>
      <c r="G30" s="56" t="s">
        <v>163</v>
      </c>
      <c r="H30" s="58"/>
      <c r="I30" s="58"/>
      <c r="J30" s="57"/>
      <c r="K30" s="56"/>
      <c r="L30" s="56"/>
      <c r="M30" s="56"/>
      <c r="N30" s="56"/>
      <c r="O30" s="56"/>
      <c r="P30" s="56"/>
      <c r="Q30" s="56"/>
      <c r="R30" s="56"/>
    </row>
    <row r="31" spans="1:18">
      <c r="B31" s="249" t="s">
        <v>171</v>
      </c>
      <c r="C31" s="249" t="s">
        <v>87</v>
      </c>
      <c r="D31" s="250"/>
      <c r="E31" s="58"/>
      <c r="F31" s="58"/>
      <c r="G31" s="56" t="s">
        <v>164</v>
      </c>
      <c r="H31" s="58"/>
      <c r="I31" s="58"/>
      <c r="J31" s="57"/>
      <c r="K31" s="56"/>
      <c r="L31" s="56"/>
      <c r="M31" s="56"/>
      <c r="N31" s="56"/>
      <c r="O31" s="56"/>
      <c r="P31" s="56"/>
      <c r="Q31" s="56"/>
      <c r="R31" s="56"/>
    </row>
    <row r="32" spans="1:18">
      <c r="B32" s="249" t="s">
        <v>172</v>
      </c>
      <c r="C32" s="249" t="s">
        <v>88</v>
      </c>
      <c r="D32" s="56"/>
      <c r="E32" s="56"/>
      <c r="F32" s="56"/>
      <c r="G32" s="56" t="s">
        <v>165</v>
      </c>
      <c r="H32" s="56"/>
      <c r="I32" s="56"/>
      <c r="J32" s="56"/>
      <c r="K32" s="56"/>
      <c r="L32" s="56"/>
      <c r="M32" s="56"/>
      <c r="N32" s="56"/>
      <c r="O32" s="56"/>
      <c r="P32" s="56"/>
      <c r="Q32" s="56"/>
      <c r="R32" s="56"/>
    </row>
    <row r="33" spans="2:14">
      <c r="B33" s="249" t="s">
        <v>170</v>
      </c>
      <c r="C33" s="249">
        <v>12</v>
      </c>
      <c r="D33" s="56"/>
      <c r="E33" s="56"/>
      <c r="F33" s="56"/>
      <c r="G33" s="56"/>
      <c r="H33" s="56"/>
      <c r="I33" s="56"/>
      <c r="J33" s="56"/>
      <c r="K33" s="56"/>
      <c r="L33" s="56"/>
      <c r="M33" s="56"/>
      <c r="N33" s="56"/>
    </row>
    <row r="34" spans="2:14">
      <c r="B34" s="56"/>
      <c r="C34" s="56"/>
      <c r="D34" s="56"/>
      <c r="E34" s="56"/>
      <c r="F34" s="56"/>
      <c r="G34" s="56"/>
      <c r="H34" s="56"/>
      <c r="I34" s="56"/>
      <c r="J34" s="56"/>
      <c r="K34" s="56"/>
      <c r="L34" s="56"/>
      <c r="M34" s="56"/>
      <c r="N34" s="56"/>
    </row>
  </sheetData>
  <mergeCells count="4">
    <mergeCell ref="E2:F2"/>
    <mergeCell ref="G2:I2"/>
    <mergeCell ref="J2:K2"/>
    <mergeCell ref="L2:N2"/>
  </mergeCells>
  <pageMargins left="0.55000000000000004" right="0.32" top="0.62" bottom="0.48" header="0.51181102362204722" footer="0.51181102362204722"/>
  <pageSetup paperSize="9" scale="74"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T34"/>
  <sheetViews>
    <sheetView topLeftCell="A16" zoomScale="80" zoomScaleNormal="80" zoomScalePageLayoutView="80" workbookViewId="0">
      <selection activeCell="B19" sqref="B19:K34"/>
    </sheetView>
  </sheetViews>
  <sheetFormatPr baseColWidth="10" defaultColWidth="8.83203125" defaultRowHeight="12" x14ac:dyDescent="0"/>
  <cols>
    <col min="1" max="1" width="3" customWidth="1"/>
    <col min="2" max="2" width="37.5" customWidth="1"/>
    <col min="3" max="3" width="19.6640625" customWidth="1"/>
    <col min="4" max="4" width="12.33203125" bestFit="1" customWidth="1"/>
    <col min="5" max="6" width="32.6640625" customWidth="1"/>
    <col min="7" max="9" width="8.6640625" customWidth="1"/>
    <col min="10" max="11" width="32.6640625" customWidth="1"/>
    <col min="12" max="14" width="8.6640625" customWidth="1"/>
    <col min="15" max="15" width="19.83203125" customWidth="1"/>
    <col min="16" max="17" width="12.6640625" customWidth="1"/>
    <col min="18" max="18" width="27.5" customWidth="1"/>
  </cols>
  <sheetData>
    <row r="1" spans="1:20" ht="18" thickBot="1">
      <c r="A1" s="17"/>
      <c r="B1" s="17"/>
      <c r="C1" s="17"/>
      <c r="D1" s="17"/>
      <c r="E1" s="17"/>
      <c r="F1" s="17"/>
      <c r="G1" s="17"/>
      <c r="H1" s="17"/>
      <c r="I1" s="17"/>
    </row>
    <row r="2" spans="1:20" ht="54" customHeight="1" thickBot="1">
      <c r="A2" s="56"/>
      <c r="B2" s="101" t="s">
        <v>106</v>
      </c>
      <c r="C2" s="177">
        <v>41222</v>
      </c>
      <c r="D2" s="62"/>
      <c r="E2" s="622" t="s">
        <v>107</v>
      </c>
      <c r="F2" s="623"/>
      <c r="G2" s="624" t="s">
        <v>108</v>
      </c>
      <c r="H2" s="625"/>
      <c r="I2" s="626"/>
      <c r="J2" s="627" t="s">
        <v>147</v>
      </c>
      <c r="K2" s="623"/>
      <c r="L2" s="624" t="s">
        <v>148</v>
      </c>
      <c r="M2" s="625"/>
      <c r="N2" s="625"/>
      <c r="O2" s="65" t="s">
        <v>178</v>
      </c>
      <c r="P2" s="63" t="s">
        <v>54</v>
      </c>
      <c r="Q2" s="255" t="s">
        <v>5</v>
      </c>
      <c r="R2" s="65" t="s">
        <v>101</v>
      </c>
    </row>
    <row r="3" spans="1:20" ht="40" customHeight="1" thickBot="1">
      <c r="B3" s="102" t="s">
        <v>49</v>
      </c>
      <c r="C3" s="94" t="s">
        <v>97</v>
      </c>
      <c r="D3" s="92" t="s">
        <v>98</v>
      </c>
      <c r="E3" s="92" t="s">
        <v>14</v>
      </c>
      <c r="F3" s="92" t="s">
        <v>99</v>
      </c>
      <c r="G3" s="92" t="s">
        <v>109</v>
      </c>
      <c r="H3" s="92" t="s">
        <v>110</v>
      </c>
      <c r="I3" s="93" t="s">
        <v>111</v>
      </c>
      <c r="J3" s="94" t="s">
        <v>14</v>
      </c>
      <c r="K3" s="92" t="s">
        <v>99</v>
      </c>
      <c r="L3" s="92" t="s">
        <v>144</v>
      </c>
      <c r="M3" s="92" t="s">
        <v>145</v>
      </c>
      <c r="N3" s="95" t="s">
        <v>146</v>
      </c>
      <c r="O3" s="102"/>
      <c r="P3" s="91"/>
      <c r="Q3" s="93"/>
      <c r="R3" s="96"/>
      <c r="T3" s="15"/>
    </row>
    <row r="4" spans="1:20" ht="40" customHeight="1">
      <c r="B4" s="103" t="s">
        <v>69</v>
      </c>
      <c r="C4" s="52" t="s">
        <v>42</v>
      </c>
      <c r="D4" s="84">
        <v>673</v>
      </c>
      <c r="E4" s="85" t="s">
        <v>19</v>
      </c>
      <c r="F4" s="85" t="s">
        <v>81</v>
      </c>
      <c r="G4" s="85">
        <v>3</v>
      </c>
      <c r="H4" s="85">
        <v>2</v>
      </c>
      <c r="I4" s="86">
        <v>3</v>
      </c>
      <c r="J4" s="87" t="s">
        <v>62</v>
      </c>
      <c r="K4" s="85" t="s">
        <v>224</v>
      </c>
      <c r="L4" s="85">
        <v>4</v>
      </c>
      <c r="M4" s="85">
        <v>3</v>
      </c>
      <c r="N4" s="88">
        <v>2</v>
      </c>
      <c r="O4" s="178"/>
      <c r="P4" s="89">
        <f>SUM(G4+H4+I4+L4+M4+N4+O4)</f>
        <v>17</v>
      </c>
      <c r="Q4" s="86">
        <f>RANK(P4,P$4:P$17,1)</f>
        <v>2</v>
      </c>
      <c r="R4" s="90"/>
    </row>
    <row r="5" spans="1:20" ht="40" customHeight="1">
      <c r="B5" s="104" t="s">
        <v>70</v>
      </c>
      <c r="C5" s="52" t="s">
        <v>41</v>
      </c>
      <c r="D5" s="67">
        <v>658</v>
      </c>
      <c r="E5" s="67" t="s">
        <v>24</v>
      </c>
      <c r="F5" s="67" t="s">
        <v>214</v>
      </c>
      <c r="G5" s="67">
        <v>9</v>
      </c>
      <c r="H5" s="67">
        <v>10</v>
      </c>
      <c r="I5" s="68">
        <v>7</v>
      </c>
      <c r="J5" s="69" t="s">
        <v>81</v>
      </c>
      <c r="K5" s="67" t="s">
        <v>225</v>
      </c>
      <c r="L5" s="67">
        <v>3</v>
      </c>
      <c r="M5" s="67">
        <v>2</v>
      </c>
      <c r="N5" s="70">
        <v>4</v>
      </c>
      <c r="O5" s="179"/>
      <c r="P5" s="89">
        <f t="shared" ref="P5:P17" si="0">SUM(G5+H5+I5+L5+M5+N5+O5)</f>
        <v>35</v>
      </c>
      <c r="Q5" s="86">
        <f t="shared" ref="Q5:Q17" si="1">RANK(P5,P$4:P$17,1)</f>
        <v>6</v>
      </c>
      <c r="R5" s="61"/>
    </row>
    <row r="6" spans="1:20" ht="40" customHeight="1">
      <c r="B6" s="105" t="s">
        <v>30</v>
      </c>
      <c r="C6" s="52" t="s">
        <v>38</v>
      </c>
      <c r="D6" s="67">
        <v>183</v>
      </c>
      <c r="E6" s="67" t="s">
        <v>118</v>
      </c>
      <c r="F6" s="67" t="s">
        <v>215</v>
      </c>
      <c r="G6" s="67">
        <v>7</v>
      </c>
      <c r="H6" s="67">
        <v>7</v>
      </c>
      <c r="I6" s="68">
        <v>9</v>
      </c>
      <c r="J6" s="69" t="s">
        <v>9</v>
      </c>
      <c r="K6" s="67" t="s">
        <v>9</v>
      </c>
      <c r="L6" s="67">
        <v>11</v>
      </c>
      <c r="M6" s="67">
        <v>11</v>
      </c>
      <c r="N6" s="70">
        <v>11</v>
      </c>
      <c r="O6" s="179"/>
      <c r="P6" s="89">
        <f t="shared" si="0"/>
        <v>56</v>
      </c>
      <c r="Q6" s="86">
        <f t="shared" si="1"/>
        <v>9</v>
      </c>
      <c r="R6" s="61"/>
    </row>
    <row r="7" spans="1:20" ht="40" customHeight="1">
      <c r="B7" s="106" t="s">
        <v>90</v>
      </c>
      <c r="C7" s="52" t="s">
        <v>37</v>
      </c>
      <c r="D7" s="67">
        <v>681</v>
      </c>
      <c r="E7" s="67" t="s">
        <v>64</v>
      </c>
      <c r="F7" s="67" t="s">
        <v>216</v>
      </c>
      <c r="G7" s="67">
        <v>5</v>
      </c>
      <c r="H7" s="67">
        <v>6</v>
      </c>
      <c r="I7" s="68">
        <v>6</v>
      </c>
      <c r="J7" s="69" t="s">
        <v>51</v>
      </c>
      <c r="K7" s="67" t="s">
        <v>61</v>
      </c>
      <c r="L7" s="67">
        <v>2</v>
      </c>
      <c r="M7" s="67">
        <v>4</v>
      </c>
      <c r="N7" s="70">
        <v>3</v>
      </c>
      <c r="O7" s="179"/>
      <c r="P7" s="89">
        <f t="shared" si="0"/>
        <v>26</v>
      </c>
      <c r="Q7" s="86">
        <f t="shared" si="1"/>
        <v>3</v>
      </c>
      <c r="R7" s="61"/>
    </row>
    <row r="8" spans="1:20" ht="40" customHeight="1">
      <c r="B8" s="107" t="s">
        <v>91</v>
      </c>
      <c r="C8" s="52" t="s">
        <v>3</v>
      </c>
      <c r="D8" s="67">
        <v>679</v>
      </c>
      <c r="E8" s="67" t="s">
        <v>22</v>
      </c>
      <c r="F8" s="67" t="s">
        <v>217</v>
      </c>
      <c r="G8" s="67">
        <v>4</v>
      </c>
      <c r="H8" s="67">
        <v>5</v>
      </c>
      <c r="I8" s="68">
        <v>2</v>
      </c>
      <c r="J8" s="69" t="s">
        <v>207</v>
      </c>
      <c r="K8" s="67" t="s">
        <v>226</v>
      </c>
      <c r="L8" s="67">
        <v>6</v>
      </c>
      <c r="M8" s="67">
        <v>7</v>
      </c>
      <c r="N8" s="70">
        <v>6</v>
      </c>
      <c r="O8" s="179"/>
      <c r="P8" s="89">
        <f t="shared" si="0"/>
        <v>30</v>
      </c>
      <c r="Q8" s="86">
        <f t="shared" si="1"/>
        <v>5</v>
      </c>
      <c r="R8" s="61"/>
    </row>
    <row r="9" spans="1:20" ht="40" customHeight="1">
      <c r="B9" s="108" t="s">
        <v>92</v>
      </c>
      <c r="C9" s="52" t="s">
        <v>58</v>
      </c>
      <c r="D9" s="266" t="s">
        <v>105</v>
      </c>
      <c r="E9" s="67" t="s">
        <v>218</v>
      </c>
      <c r="F9" s="67" t="s">
        <v>219</v>
      </c>
      <c r="G9" s="67">
        <v>8</v>
      </c>
      <c r="H9" s="67">
        <v>8</v>
      </c>
      <c r="I9" s="68">
        <v>10</v>
      </c>
      <c r="J9" s="69" t="s">
        <v>9</v>
      </c>
      <c r="K9" s="67" t="s">
        <v>9</v>
      </c>
      <c r="L9" s="67">
        <v>11</v>
      </c>
      <c r="M9" s="67">
        <v>11</v>
      </c>
      <c r="N9" s="70">
        <v>11</v>
      </c>
      <c r="O9" s="179"/>
      <c r="P9" s="89">
        <f t="shared" si="0"/>
        <v>59</v>
      </c>
      <c r="Q9" s="86">
        <f t="shared" si="1"/>
        <v>10</v>
      </c>
      <c r="R9" s="61"/>
    </row>
    <row r="10" spans="1:20" ht="40" customHeight="1">
      <c r="B10" s="109" t="s">
        <v>83</v>
      </c>
      <c r="C10" s="52" t="s">
        <v>57</v>
      </c>
      <c r="D10" s="67">
        <v>148</v>
      </c>
      <c r="E10" s="67" t="s">
        <v>21</v>
      </c>
      <c r="F10" s="67" t="s">
        <v>220</v>
      </c>
      <c r="G10" s="67">
        <v>2</v>
      </c>
      <c r="H10" s="67">
        <v>3</v>
      </c>
      <c r="I10" s="68">
        <v>8</v>
      </c>
      <c r="J10" s="69" t="s">
        <v>190</v>
      </c>
      <c r="K10" s="67" t="s">
        <v>227</v>
      </c>
      <c r="L10" s="67">
        <v>5</v>
      </c>
      <c r="M10" s="67">
        <v>6</v>
      </c>
      <c r="N10" s="70">
        <v>5</v>
      </c>
      <c r="O10" s="179"/>
      <c r="P10" s="89">
        <f t="shared" si="0"/>
        <v>29</v>
      </c>
      <c r="Q10" s="86">
        <f t="shared" si="1"/>
        <v>4</v>
      </c>
      <c r="R10" s="61"/>
    </row>
    <row r="11" spans="1:20" ht="40" customHeight="1">
      <c r="B11" s="110" t="s">
        <v>84</v>
      </c>
      <c r="C11" s="52" t="s">
        <v>56</v>
      </c>
      <c r="D11" s="67">
        <v>142</v>
      </c>
      <c r="E11" s="67" t="s">
        <v>79</v>
      </c>
      <c r="F11" s="67" t="s">
        <v>221</v>
      </c>
      <c r="G11" s="67">
        <v>11</v>
      </c>
      <c r="H11" s="67">
        <v>4</v>
      </c>
      <c r="I11" s="68">
        <v>4</v>
      </c>
      <c r="J11" s="69" t="s">
        <v>228</v>
      </c>
      <c r="K11" s="67" t="s">
        <v>229</v>
      </c>
      <c r="L11" s="67">
        <v>7</v>
      </c>
      <c r="M11" s="67">
        <v>5</v>
      </c>
      <c r="N11" s="70">
        <v>7</v>
      </c>
      <c r="O11" s="179"/>
      <c r="P11" s="89">
        <f t="shared" si="0"/>
        <v>38</v>
      </c>
      <c r="Q11" s="86">
        <f t="shared" si="1"/>
        <v>7</v>
      </c>
      <c r="R11" s="61"/>
    </row>
    <row r="12" spans="1:20" ht="40" customHeight="1">
      <c r="B12" s="111" t="s">
        <v>71</v>
      </c>
      <c r="C12" s="52" t="s">
        <v>55</v>
      </c>
      <c r="D12" s="67">
        <v>678</v>
      </c>
      <c r="E12" s="67" t="s">
        <v>34</v>
      </c>
      <c r="F12" s="67" t="s">
        <v>222</v>
      </c>
      <c r="G12" s="67">
        <v>6</v>
      </c>
      <c r="H12" s="67">
        <v>9</v>
      </c>
      <c r="I12" s="68">
        <v>5</v>
      </c>
      <c r="J12" s="69" t="s">
        <v>43</v>
      </c>
      <c r="K12" s="67" t="s">
        <v>230</v>
      </c>
      <c r="L12" s="67">
        <v>11</v>
      </c>
      <c r="M12" s="67">
        <v>11</v>
      </c>
      <c r="N12" s="70">
        <v>11</v>
      </c>
      <c r="O12" s="179"/>
      <c r="P12" s="89">
        <f t="shared" si="0"/>
        <v>53</v>
      </c>
      <c r="Q12" s="86">
        <f t="shared" si="1"/>
        <v>8</v>
      </c>
      <c r="R12" s="61"/>
    </row>
    <row r="13" spans="1:20" ht="40" customHeight="1">
      <c r="B13" s="112" t="s">
        <v>104</v>
      </c>
      <c r="C13" s="52" t="s">
        <v>94</v>
      </c>
      <c r="D13" s="67"/>
      <c r="E13" s="67" t="s">
        <v>9</v>
      </c>
      <c r="F13" s="67" t="s">
        <v>9</v>
      </c>
      <c r="G13" s="67">
        <v>11</v>
      </c>
      <c r="H13" s="67">
        <v>11</v>
      </c>
      <c r="I13" s="68">
        <v>11</v>
      </c>
      <c r="J13" s="69" t="s">
        <v>9</v>
      </c>
      <c r="K13" s="67" t="s">
        <v>9</v>
      </c>
      <c r="L13" s="67">
        <v>11</v>
      </c>
      <c r="M13" s="67">
        <v>11</v>
      </c>
      <c r="N13" s="70">
        <v>11</v>
      </c>
      <c r="O13" s="179"/>
      <c r="P13" s="89">
        <f t="shared" si="0"/>
        <v>66</v>
      </c>
      <c r="Q13" s="86">
        <f t="shared" si="1"/>
        <v>11</v>
      </c>
      <c r="R13" s="61"/>
    </row>
    <row r="14" spans="1:20" ht="40" customHeight="1">
      <c r="B14" s="113" t="s">
        <v>95</v>
      </c>
      <c r="C14" s="52" t="s">
        <v>45</v>
      </c>
      <c r="D14" s="67"/>
      <c r="E14" s="67"/>
      <c r="F14" s="67"/>
      <c r="G14" s="67"/>
      <c r="H14" s="67"/>
      <c r="I14" s="68"/>
      <c r="J14" s="69"/>
      <c r="K14" s="67"/>
      <c r="L14" s="67"/>
      <c r="M14" s="67"/>
      <c r="N14" s="70"/>
      <c r="O14" s="179"/>
      <c r="P14" s="89"/>
      <c r="Q14" s="86"/>
      <c r="R14" s="61"/>
    </row>
    <row r="15" spans="1:20" ht="40" customHeight="1">
      <c r="B15" s="113" t="s">
        <v>96</v>
      </c>
      <c r="C15" s="52" t="s">
        <v>47</v>
      </c>
      <c r="D15" s="67"/>
      <c r="E15" s="67"/>
      <c r="F15" s="67"/>
      <c r="G15" s="67"/>
      <c r="H15" s="67"/>
      <c r="I15" s="68"/>
      <c r="J15" s="69"/>
      <c r="K15" s="67"/>
      <c r="L15" s="67"/>
      <c r="M15" s="67"/>
      <c r="N15" s="70"/>
      <c r="O15" s="179"/>
      <c r="P15" s="89"/>
      <c r="Q15" s="86"/>
      <c r="R15" s="61"/>
    </row>
    <row r="16" spans="1:20" ht="9.75" customHeight="1">
      <c r="B16" s="114"/>
      <c r="C16" s="140"/>
      <c r="D16" s="72"/>
      <c r="E16" s="72"/>
      <c r="F16" s="72"/>
      <c r="G16" s="72"/>
      <c r="H16" s="72"/>
      <c r="I16" s="73"/>
      <c r="J16" s="74"/>
      <c r="K16" s="72"/>
      <c r="L16" s="72"/>
      <c r="M16" s="72"/>
      <c r="N16" s="75"/>
      <c r="O16" s="114"/>
      <c r="P16" s="257"/>
      <c r="Q16" s="77"/>
      <c r="R16" s="77"/>
    </row>
    <row r="17" spans="1:18" ht="40" customHeight="1" thickBot="1">
      <c r="B17" s="115" t="s">
        <v>103</v>
      </c>
      <c r="C17" s="53" t="s">
        <v>18</v>
      </c>
      <c r="D17" s="78">
        <v>259</v>
      </c>
      <c r="E17" s="78" t="s">
        <v>75</v>
      </c>
      <c r="F17" s="78" t="s">
        <v>223</v>
      </c>
      <c r="G17" s="78">
        <v>1</v>
      </c>
      <c r="H17" s="78">
        <v>1</v>
      </c>
      <c r="I17" s="79">
        <v>1</v>
      </c>
      <c r="J17" s="78" t="s">
        <v>75</v>
      </c>
      <c r="K17" s="78" t="s">
        <v>223</v>
      </c>
      <c r="L17" s="78">
        <v>1</v>
      </c>
      <c r="M17" s="78">
        <v>1</v>
      </c>
      <c r="N17" s="82">
        <v>1</v>
      </c>
      <c r="O17" s="180">
        <f>(3*2)+(3*1)</f>
        <v>9</v>
      </c>
      <c r="P17" s="256">
        <f t="shared" si="0"/>
        <v>15</v>
      </c>
      <c r="Q17" s="86">
        <f t="shared" si="1"/>
        <v>1</v>
      </c>
      <c r="R17" s="66"/>
    </row>
    <row r="18" spans="1:18" ht="15" customHeight="1">
      <c r="A18" s="56"/>
      <c r="B18" s="56"/>
      <c r="C18" s="56"/>
      <c r="D18" s="56"/>
      <c r="E18" s="56"/>
      <c r="F18" s="56"/>
      <c r="G18" s="56"/>
      <c r="H18" s="56"/>
      <c r="I18" s="56"/>
      <c r="J18" s="56"/>
      <c r="K18" s="56"/>
      <c r="L18" s="56"/>
      <c r="M18" s="56"/>
      <c r="N18" s="56"/>
      <c r="O18" s="56"/>
      <c r="P18" s="56"/>
      <c r="Q18" s="56"/>
      <c r="R18" s="56"/>
    </row>
    <row r="19" spans="1:18" ht="33" customHeight="1">
      <c r="B19" s="251" t="s">
        <v>175</v>
      </c>
      <c r="C19" s="252" t="s">
        <v>176</v>
      </c>
      <c r="D19" s="56"/>
      <c r="E19" s="56"/>
      <c r="F19" s="56"/>
      <c r="G19" s="56" t="s">
        <v>9</v>
      </c>
      <c r="H19" s="56" t="s">
        <v>149</v>
      </c>
      <c r="I19" s="56"/>
      <c r="J19" s="56"/>
      <c r="K19" s="56"/>
      <c r="L19" s="56"/>
      <c r="M19" s="56"/>
      <c r="N19" s="56"/>
      <c r="O19" s="56"/>
      <c r="P19" s="56"/>
      <c r="Q19" s="56"/>
      <c r="R19" s="56"/>
    </row>
    <row r="20" spans="1:18" ht="15" customHeight="1">
      <c r="B20" s="253" t="s">
        <v>177</v>
      </c>
      <c r="C20" s="254">
        <v>1</v>
      </c>
      <c r="D20" s="56"/>
      <c r="E20" s="56"/>
      <c r="F20" s="56"/>
      <c r="G20" s="56" t="s">
        <v>6</v>
      </c>
      <c r="H20" s="56" t="s">
        <v>150</v>
      </c>
      <c r="I20" s="56"/>
      <c r="J20" s="56"/>
      <c r="K20" s="56"/>
      <c r="L20" s="56"/>
      <c r="M20" s="56"/>
      <c r="N20" s="56"/>
      <c r="O20" s="56"/>
      <c r="P20" s="56"/>
      <c r="Q20" s="56"/>
      <c r="R20" s="56"/>
    </row>
    <row r="21" spans="1:18">
      <c r="B21" s="253" t="s">
        <v>199</v>
      </c>
      <c r="C21" s="254">
        <v>2</v>
      </c>
      <c r="D21" s="56"/>
      <c r="E21" s="56"/>
      <c r="F21" s="56"/>
      <c r="G21" s="57" t="s">
        <v>10</v>
      </c>
      <c r="H21" s="57" t="s">
        <v>151</v>
      </c>
      <c r="I21" s="56"/>
      <c r="J21" s="56"/>
      <c r="K21" s="56"/>
      <c r="L21" s="56"/>
      <c r="M21" s="56"/>
      <c r="N21" s="56"/>
      <c r="O21" s="56"/>
      <c r="P21" s="56"/>
      <c r="Q21" s="56"/>
      <c r="R21" s="56"/>
    </row>
    <row r="22" spans="1:18" ht="24">
      <c r="B22" s="253" t="s">
        <v>200</v>
      </c>
      <c r="C22" s="254">
        <v>2</v>
      </c>
      <c r="D22" s="56"/>
      <c r="E22" s="56"/>
      <c r="F22" s="56"/>
      <c r="G22" s="57" t="s">
        <v>8</v>
      </c>
      <c r="H22" s="57" t="s">
        <v>152</v>
      </c>
      <c r="I22" s="56"/>
      <c r="J22" s="56"/>
      <c r="K22" s="56"/>
      <c r="L22" s="56"/>
      <c r="M22" s="56"/>
      <c r="N22" s="56"/>
      <c r="O22" s="56"/>
      <c r="P22" s="56"/>
      <c r="Q22" s="56"/>
      <c r="R22" s="56"/>
    </row>
    <row r="23" spans="1:18" ht="24">
      <c r="B23" s="253" t="s">
        <v>201</v>
      </c>
      <c r="C23" s="254">
        <v>1</v>
      </c>
      <c r="D23" s="56"/>
      <c r="E23" s="56"/>
      <c r="F23" s="56"/>
      <c r="G23" s="57" t="s">
        <v>153</v>
      </c>
      <c r="H23" s="57" t="s">
        <v>154</v>
      </c>
      <c r="I23" s="56"/>
      <c r="J23" s="56"/>
      <c r="K23" s="56"/>
      <c r="L23" s="56"/>
      <c r="M23" s="56"/>
      <c r="N23" s="56"/>
      <c r="O23" s="56"/>
      <c r="P23" s="56"/>
      <c r="Q23" s="56"/>
      <c r="R23" s="56"/>
    </row>
    <row r="24" spans="1:18" ht="24">
      <c r="B24" s="253" t="s">
        <v>202</v>
      </c>
      <c r="C24" s="254">
        <v>0</v>
      </c>
      <c r="D24" s="56"/>
      <c r="E24" s="56"/>
      <c r="F24" s="56"/>
      <c r="G24" s="57" t="s">
        <v>7</v>
      </c>
      <c r="H24" s="57" t="s">
        <v>155</v>
      </c>
      <c r="I24" s="56"/>
      <c r="J24" s="56"/>
      <c r="K24" s="56"/>
      <c r="L24" s="56"/>
      <c r="M24" s="56"/>
      <c r="N24" s="56"/>
      <c r="O24" s="56"/>
      <c r="P24" s="56"/>
      <c r="Q24" s="56"/>
      <c r="R24" s="56"/>
    </row>
    <row r="25" spans="1:18" ht="24">
      <c r="B25" s="253" t="s">
        <v>203</v>
      </c>
      <c r="C25" s="254">
        <v>2</v>
      </c>
      <c r="D25" s="56"/>
      <c r="E25" s="56"/>
      <c r="F25" s="56"/>
      <c r="G25" s="57" t="s">
        <v>156</v>
      </c>
      <c r="H25" s="57" t="s">
        <v>157</v>
      </c>
      <c r="I25" s="56"/>
      <c r="J25" s="56"/>
      <c r="K25" s="56"/>
      <c r="L25" s="56"/>
      <c r="M25" s="56"/>
      <c r="N25" s="56"/>
      <c r="O25" s="56"/>
      <c r="P25" s="56"/>
      <c r="Q25" s="56"/>
      <c r="R25" s="56"/>
    </row>
    <row r="26" spans="1:18" ht="24">
      <c r="B26" s="253" t="s">
        <v>204</v>
      </c>
      <c r="C26" s="254">
        <v>0</v>
      </c>
      <c r="D26" s="56"/>
      <c r="E26" s="56"/>
      <c r="F26" s="56"/>
      <c r="G26" s="57" t="s">
        <v>158</v>
      </c>
      <c r="H26" s="57" t="s">
        <v>159</v>
      </c>
      <c r="I26" s="56"/>
      <c r="J26" s="56"/>
      <c r="K26" s="56"/>
      <c r="L26" s="56"/>
      <c r="M26" s="56"/>
      <c r="N26" s="56"/>
      <c r="O26" s="56"/>
      <c r="P26" s="56"/>
      <c r="Q26" s="56"/>
      <c r="R26" s="56"/>
    </row>
    <row r="27" spans="1:18" ht="15" customHeight="1">
      <c r="B27" s="57"/>
      <c r="C27" s="56"/>
      <c r="D27" s="56"/>
      <c r="E27" s="56"/>
      <c r="F27" s="56"/>
      <c r="G27" s="56"/>
      <c r="H27" s="56"/>
      <c r="I27" s="56"/>
      <c r="J27" s="56"/>
      <c r="K27" s="56"/>
      <c r="L27" s="56"/>
      <c r="M27" s="56"/>
      <c r="N27" s="56"/>
      <c r="O27" s="56"/>
      <c r="P27" s="56"/>
      <c r="Q27" s="56"/>
      <c r="R27" s="56"/>
    </row>
    <row r="28" spans="1:18" ht="15" customHeight="1">
      <c r="B28" s="56" t="s">
        <v>205</v>
      </c>
      <c r="C28" s="56"/>
      <c r="D28" s="57"/>
      <c r="E28" s="57"/>
      <c r="F28" s="57"/>
      <c r="G28" s="56" t="s">
        <v>161</v>
      </c>
      <c r="H28" s="57"/>
      <c r="I28" s="57"/>
      <c r="J28" s="57"/>
      <c r="K28" s="56"/>
      <c r="L28" s="56"/>
      <c r="M28" s="56"/>
      <c r="N28" s="56"/>
      <c r="O28" s="56"/>
      <c r="P28" s="56"/>
      <c r="Q28" s="56"/>
      <c r="R28" s="56"/>
    </row>
    <row r="29" spans="1:18">
      <c r="B29" s="56"/>
      <c r="C29" s="56"/>
      <c r="D29" s="57"/>
      <c r="E29" s="57"/>
      <c r="F29" s="57"/>
      <c r="G29" s="56" t="s">
        <v>162</v>
      </c>
      <c r="H29" s="57"/>
      <c r="I29" s="57"/>
      <c r="J29" s="57"/>
      <c r="K29" s="56"/>
      <c r="L29" s="56"/>
      <c r="M29" s="56"/>
      <c r="N29" s="56"/>
      <c r="O29" s="56"/>
      <c r="P29" s="56"/>
      <c r="Q29" s="56"/>
      <c r="R29" s="56"/>
    </row>
    <row r="30" spans="1:18">
      <c r="B30" s="56"/>
      <c r="C30" s="56"/>
      <c r="D30" s="57"/>
      <c r="E30" s="58"/>
      <c r="F30" s="58"/>
      <c r="G30" s="56" t="s">
        <v>163</v>
      </c>
      <c r="H30" s="58"/>
      <c r="I30" s="58"/>
      <c r="J30" s="57"/>
      <c r="K30" s="56"/>
      <c r="L30" s="56"/>
      <c r="M30" s="56"/>
      <c r="N30" s="56"/>
      <c r="O30" s="56"/>
      <c r="P30" s="56"/>
      <c r="Q30" s="56"/>
      <c r="R30" s="56"/>
    </row>
    <row r="31" spans="1:18">
      <c r="B31" s="249" t="s">
        <v>171</v>
      </c>
      <c r="C31" s="249" t="s">
        <v>87</v>
      </c>
      <c r="D31" s="250"/>
      <c r="E31" s="58"/>
      <c r="F31" s="58"/>
      <c r="G31" s="56" t="s">
        <v>164</v>
      </c>
      <c r="H31" s="58"/>
      <c r="I31" s="58"/>
      <c r="J31" s="57"/>
      <c r="K31" s="56"/>
      <c r="L31" s="56"/>
      <c r="M31" s="56"/>
      <c r="N31" s="56"/>
      <c r="O31" s="56"/>
      <c r="P31" s="56"/>
      <c r="Q31" s="56"/>
      <c r="R31" s="56"/>
    </row>
    <row r="32" spans="1:18">
      <c r="B32" s="249" t="s">
        <v>172</v>
      </c>
      <c r="C32" s="249" t="s">
        <v>88</v>
      </c>
      <c r="D32" s="56"/>
      <c r="E32" s="56"/>
      <c r="F32" s="56"/>
      <c r="G32" s="56" t="s">
        <v>165</v>
      </c>
      <c r="H32" s="56"/>
      <c r="I32" s="56"/>
      <c r="J32" s="56"/>
      <c r="K32" s="56"/>
      <c r="L32" s="56"/>
      <c r="M32" s="56"/>
      <c r="N32" s="56"/>
      <c r="O32" s="56"/>
      <c r="P32" s="56"/>
      <c r="Q32" s="56"/>
      <c r="R32" s="56"/>
    </row>
    <row r="33" spans="2:14">
      <c r="B33" s="249" t="s">
        <v>170</v>
      </c>
      <c r="C33" s="249">
        <v>12</v>
      </c>
      <c r="D33" s="56"/>
      <c r="E33" s="56"/>
      <c r="F33" s="56"/>
      <c r="G33" s="56"/>
      <c r="H33" s="56"/>
      <c r="I33" s="56"/>
      <c r="J33" s="56"/>
      <c r="K33" s="56"/>
      <c r="L33" s="56"/>
      <c r="M33" s="56"/>
      <c r="N33" s="56"/>
    </row>
    <row r="34" spans="2:14">
      <c r="B34" s="56"/>
      <c r="C34" s="56"/>
      <c r="D34" s="56"/>
      <c r="E34" s="56"/>
      <c r="F34" s="56"/>
      <c r="G34" s="56"/>
      <c r="H34" s="56"/>
      <c r="I34" s="56"/>
      <c r="J34" s="56"/>
      <c r="K34" s="56"/>
      <c r="L34" s="56"/>
      <c r="M34" s="56"/>
      <c r="N34" s="56"/>
    </row>
  </sheetData>
  <mergeCells count="4">
    <mergeCell ref="E2:F2"/>
    <mergeCell ref="G2:I2"/>
    <mergeCell ref="J2:K2"/>
    <mergeCell ref="L2:N2"/>
  </mergeCells>
  <conditionalFormatting sqref="G4:I17 L4:Q17 J4:K16">
    <cfRule type="cellIs" dxfId="3" priority="2" operator="equal">
      <formula>1</formula>
    </cfRule>
  </conditionalFormatting>
  <conditionalFormatting sqref="G4:I17 L4:R17 J4:K16">
    <cfRule type="cellIs" dxfId="2" priority="1" operator="equal">
      <formula>1</formula>
    </cfRule>
  </conditionalFormatting>
  <pageMargins left="0.55000000000000004" right="0.32" top="0.62" bottom="0.48" header="0.51181102362204722" footer="0.51181102362204722"/>
  <pageSetup paperSize="9" scale="74" orientation="landscape"/>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view="pageBreakPreview" zoomScale="60" zoomScaleNormal="67" zoomScalePageLayoutView="67" workbookViewId="0">
      <pane ySplit="2" topLeftCell="A3" activePane="bottomLeft" state="frozen"/>
      <selection pane="bottomLeft" activeCell="L20" sqref="L20"/>
    </sheetView>
  </sheetViews>
  <sheetFormatPr baseColWidth="10" defaultColWidth="8.83203125" defaultRowHeight="14" x14ac:dyDescent="0"/>
  <cols>
    <col min="1" max="1" width="13" style="350" customWidth="1"/>
    <col min="2" max="2" width="6.5" style="350" customWidth="1"/>
    <col min="3" max="3" width="6" style="350" customWidth="1"/>
    <col min="4" max="4" width="8.33203125" style="350" customWidth="1"/>
    <col min="5" max="5" width="6.5" style="351" customWidth="1"/>
    <col min="6" max="6" width="23.83203125" style="344" customWidth="1"/>
    <col min="7" max="7" width="5.5" style="350" customWidth="1"/>
    <col min="8" max="8" width="23.83203125" style="344" customWidth="1"/>
    <col min="9" max="9" width="6.83203125" style="350" customWidth="1"/>
    <col min="10" max="11" width="6.83203125" style="356" customWidth="1"/>
    <col min="12" max="12" width="8.6640625" style="356" customWidth="1"/>
    <col min="13" max="13" width="5.6640625" style="350" customWidth="1"/>
    <col min="14" max="14" width="23.83203125" style="344" customWidth="1"/>
    <col min="15" max="15" width="5.5" style="350" customWidth="1"/>
    <col min="16" max="16" width="23.83203125" style="344" customWidth="1"/>
    <col min="17" max="17" width="7.1640625" style="350" customWidth="1"/>
    <col min="18" max="19" width="7.1640625" style="356" customWidth="1"/>
    <col min="20" max="20" width="8.6640625" style="356" hidden="1" customWidth="1"/>
    <col min="21" max="28" width="3.6640625" style="350" customWidth="1"/>
    <col min="29" max="29" width="2.5" style="350" customWidth="1"/>
    <col min="30" max="30" width="6.33203125" style="350" customWidth="1"/>
    <col min="31" max="31" width="6.1640625" style="350" customWidth="1"/>
    <col min="32" max="33" width="8" style="350" customWidth="1"/>
    <col min="34" max="34" width="21.33203125" style="344" customWidth="1"/>
    <col min="35" max="16384" width="8.83203125" style="350"/>
  </cols>
  <sheetData>
    <row r="1" spans="1:36" s="276" customFormat="1" ht="44.25" customHeight="1" thickBot="1">
      <c r="A1" s="272" t="s">
        <v>106</v>
      </c>
      <c r="B1" s="628">
        <v>41250</v>
      </c>
      <c r="C1" s="629"/>
      <c r="D1" s="273" t="s">
        <v>234</v>
      </c>
      <c r="E1" s="274">
        <v>9</v>
      </c>
      <c r="F1" s="630" t="s">
        <v>107</v>
      </c>
      <c r="G1" s="631"/>
      <c r="H1" s="629"/>
      <c r="I1" s="632" t="s">
        <v>108</v>
      </c>
      <c r="J1" s="633"/>
      <c r="K1" s="633"/>
      <c r="L1" s="634"/>
      <c r="M1" s="275"/>
      <c r="N1" s="628" t="s">
        <v>147</v>
      </c>
      <c r="O1" s="631"/>
      <c r="P1" s="629"/>
      <c r="Q1" s="632" t="s">
        <v>148</v>
      </c>
      <c r="R1" s="633"/>
      <c r="S1" s="633"/>
      <c r="T1" s="634"/>
      <c r="U1" s="635" t="s">
        <v>178</v>
      </c>
      <c r="V1" s="636"/>
      <c r="W1" s="636"/>
      <c r="X1" s="636"/>
      <c r="Y1" s="636"/>
      <c r="Z1" s="636"/>
      <c r="AA1" s="636"/>
      <c r="AB1" s="636"/>
      <c r="AC1" s="637"/>
      <c r="AD1" s="638" t="s">
        <v>54</v>
      </c>
      <c r="AE1" s="633"/>
      <c r="AF1" s="639" t="s">
        <v>235</v>
      </c>
      <c r="AG1" s="639" t="s">
        <v>5</v>
      </c>
      <c r="AH1" s="639" t="s">
        <v>101</v>
      </c>
    </row>
    <row r="2" spans="1:36" s="284" customFormat="1" ht="39.75" customHeight="1" thickBot="1">
      <c r="A2" s="277" t="s">
        <v>49</v>
      </c>
      <c r="B2" s="278" t="s">
        <v>97</v>
      </c>
      <c r="C2" s="279" t="s">
        <v>236</v>
      </c>
      <c r="D2" s="280" t="s">
        <v>237</v>
      </c>
      <c r="E2" s="641" t="s">
        <v>14</v>
      </c>
      <c r="F2" s="642"/>
      <c r="G2" s="641" t="s">
        <v>99</v>
      </c>
      <c r="H2" s="642"/>
      <c r="I2" s="279" t="s">
        <v>109</v>
      </c>
      <c r="J2" s="279" t="s">
        <v>110</v>
      </c>
      <c r="K2" s="279" t="s">
        <v>111</v>
      </c>
      <c r="L2" s="279"/>
      <c r="M2" s="641" t="s">
        <v>14</v>
      </c>
      <c r="N2" s="642"/>
      <c r="O2" s="641" t="s">
        <v>99</v>
      </c>
      <c r="P2" s="642"/>
      <c r="Q2" s="279" t="s">
        <v>144</v>
      </c>
      <c r="R2" s="279" t="s">
        <v>145</v>
      </c>
      <c r="S2" s="279" t="s">
        <v>146</v>
      </c>
      <c r="T2" s="279"/>
      <c r="U2" s="277">
        <v>1</v>
      </c>
      <c r="V2" s="281">
        <v>2</v>
      </c>
      <c r="W2" s="281">
        <v>3</v>
      </c>
      <c r="X2" s="281">
        <v>4</v>
      </c>
      <c r="Y2" s="281">
        <v>5</v>
      </c>
      <c r="Z2" s="281">
        <v>6</v>
      </c>
      <c r="AA2" s="281">
        <v>7</v>
      </c>
      <c r="AB2" s="643" t="s">
        <v>238</v>
      </c>
      <c r="AC2" s="644"/>
      <c r="AD2" s="282" t="s">
        <v>239</v>
      </c>
      <c r="AE2" s="283" t="s">
        <v>240</v>
      </c>
      <c r="AF2" s="640"/>
      <c r="AG2" s="640"/>
      <c r="AH2" s="640"/>
      <c r="AJ2" s="285"/>
    </row>
    <row r="3" spans="1:36" s="284" customFormat="1" ht="20" customHeight="1">
      <c r="A3" s="660" t="s">
        <v>69</v>
      </c>
      <c r="B3" s="648" t="s">
        <v>241</v>
      </c>
      <c r="C3" s="651" t="str">
        <f>IF(B3=0,"_",LOOKUP(B3,H_No,Sail_No))</f>
        <v>042</v>
      </c>
      <c r="D3" s="654"/>
      <c r="E3" s="286">
        <v>6</v>
      </c>
      <c r="F3" s="287" t="str">
        <f t="shared" ref="F3:H18" si="0">IF(E3=0,"",LOOKUP(E3,No,Name))</f>
        <v>Christophe Doublet</v>
      </c>
      <c r="G3" s="288">
        <v>32</v>
      </c>
      <c r="H3" s="287" t="str">
        <f t="shared" ref="H3:H5" si="1">IF(G3=0,"",LOOKUP(G3,No,Name))</f>
        <v>Kieran</v>
      </c>
      <c r="I3" s="288">
        <v>2</v>
      </c>
      <c r="J3" s="289"/>
      <c r="K3" s="289"/>
      <c r="L3" s="289">
        <f>IF($I3="DNC",$E$1+1,IF($I3="DNE",$E$1+1,IF($I3="DNF",$E$1+1,IF($I3="DNS",$E$1+1,IF($I3="DSQ",$E$1+2,IF($I3="RAF",$E$1+1,IF($I3="RDG",$E$1+2,IF($I3="OCS",$E$1+2,$I3))))))))</f>
        <v>2</v>
      </c>
      <c r="M3" s="290">
        <v>56</v>
      </c>
      <c r="N3" s="287" t="str">
        <f t="shared" ref="N3:N21" si="2">IF(M3=0,"",LOOKUP(M3,No,Name))</f>
        <v>Simon Brissenden</v>
      </c>
      <c r="O3" s="290">
        <v>11</v>
      </c>
      <c r="P3" s="287" t="str">
        <f t="shared" ref="P3:P21" si="3">IF(O3=0,"",LOOKUP(O3,No,Name))</f>
        <v>Feather Mills</v>
      </c>
      <c r="Q3" s="290">
        <v>4</v>
      </c>
      <c r="R3" s="289"/>
      <c r="S3" s="289"/>
      <c r="T3" s="291">
        <f>IF($Q3="DNC",$E$1+1,IF($Q3="DNE",$E$1+1,IF($Q3="DNF",$E$1+1,IF($Q3="DNS",$E$1+1,IF($Q3="DSQ",$E$1+2,IF($Q3="RAF",$E$1+1,IF($Q3="RDG",$E$1+2,IF($Q3="OCS",$E$1+2,$Q3))))))))</f>
        <v>4</v>
      </c>
      <c r="U3" s="657">
        <f>IF(D3="N",1,IF(D3="Y",0,0))</f>
        <v>0</v>
      </c>
      <c r="V3" s="292"/>
      <c r="W3" s="292"/>
      <c r="X3" s="292"/>
      <c r="Y3" s="292"/>
      <c r="Z3" s="292"/>
      <c r="AA3" s="292"/>
      <c r="AB3" s="663">
        <f>SUM(U3:AA5)</f>
        <v>0</v>
      </c>
      <c r="AC3" s="664"/>
      <c r="AD3" s="669">
        <f>SUM(L3:L5)</f>
        <v>11</v>
      </c>
      <c r="AE3" s="672">
        <f>SUM(T3:T5)</f>
        <v>10</v>
      </c>
      <c r="AF3" s="675">
        <f>SUM(AB3:AE5)</f>
        <v>21</v>
      </c>
      <c r="AG3" s="678">
        <v>3</v>
      </c>
      <c r="AH3" s="684"/>
    </row>
    <row r="4" spans="1:36" s="284" customFormat="1" ht="20" customHeight="1">
      <c r="A4" s="661"/>
      <c r="B4" s="649"/>
      <c r="C4" s="652"/>
      <c r="D4" s="655"/>
      <c r="E4" s="293">
        <v>6</v>
      </c>
      <c r="F4" s="294" t="str">
        <f t="shared" si="0"/>
        <v>Christophe Doublet</v>
      </c>
      <c r="G4" s="295">
        <v>32</v>
      </c>
      <c r="H4" s="294" t="str">
        <f t="shared" si="1"/>
        <v>Kieran</v>
      </c>
      <c r="I4" s="296"/>
      <c r="J4" s="295">
        <v>3</v>
      </c>
      <c r="K4" s="296"/>
      <c r="L4" s="296">
        <f>IF($J4="DNC",$E$1+1,IF($J4="DNE",$E$1+1,IF($J4="DNF",$E$1+1,IF($J4="DNS",$E$1+1,IF($J4="DSQ",$E$1+2,IF($J4="RAF",$E$1+1,IF($J4="RDG",$E$1+2,IF($J4="OCS",$E$1+2,$J4))))))))</f>
        <v>3</v>
      </c>
      <c r="M4" s="297">
        <v>56</v>
      </c>
      <c r="N4" s="294" t="str">
        <f t="shared" si="2"/>
        <v>Simon Brissenden</v>
      </c>
      <c r="O4" s="297">
        <v>11</v>
      </c>
      <c r="P4" s="294" t="str">
        <f t="shared" si="3"/>
        <v>Feather Mills</v>
      </c>
      <c r="Q4" s="296"/>
      <c r="R4" s="297">
        <v>4</v>
      </c>
      <c r="S4" s="296"/>
      <c r="T4" s="296">
        <f>IF($R4="DNC",$E$1+1,IF($R4="DNE",$E$1+1,IF($R4="DNF",$E$1+1,IF($R4="DNS",$E$1+1,IF($R4="DSQ",$E$1+2,IF($R4="RAF",$E$1+1,IF($R4="RDG",$E$1+2,IF($R4="OCS",$E$1+2,$R4))))))))</f>
        <v>4</v>
      </c>
      <c r="U4" s="658"/>
      <c r="V4" s="298"/>
      <c r="W4" s="298"/>
      <c r="X4" s="298"/>
      <c r="Y4" s="298"/>
      <c r="Z4" s="298"/>
      <c r="AA4" s="298"/>
      <c r="AB4" s="665"/>
      <c r="AC4" s="666"/>
      <c r="AD4" s="670"/>
      <c r="AE4" s="673"/>
      <c r="AF4" s="676"/>
      <c r="AG4" s="679"/>
      <c r="AH4" s="685"/>
    </row>
    <row r="5" spans="1:36" s="284" customFormat="1" ht="20" customHeight="1" thickBot="1">
      <c r="A5" s="662"/>
      <c r="B5" s="650"/>
      <c r="C5" s="653"/>
      <c r="D5" s="656"/>
      <c r="E5" s="299">
        <v>6</v>
      </c>
      <c r="F5" s="300" t="str">
        <f t="shared" si="0"/>
        <v>Christophe Doublet</v>
      </c>
      <c r="G5" s="301">
        <v>32</v>
      </c>
      <c r="H5" s="300" t="str">
        <f t="shared" si="1"/>
        <v>Kieran</v>
      </c>
      <c r="I5" s="302"/>
      <c r="J5" s="302"/>
      <c r="K5" s="301">
        <v>6</v>
      </c>
      <c r="L5" s="296">
        <f>IF($K5="DNC",$E$1+1,IF($K5="DNE",$E$1+1,IF($K5="DNF",$E$1+1,IF($K5="DNS",$E$1+1,IF($K5="DSQ",$E$1+2,IF($K5="RAF",$E$1+1,IF($K5="RDG",$E$1+2,IF($K5="OCS",$E$1+2,$K5))))))))</f>
        <v>6</v>
      </c>
      <c r="M5" s="303">
        <v>56</v>
      </c>
      <c r="N5" s="300" t="str">
        <f t="shared" si="2"/>
        <v>Simon Brissenden</v>
      </c>
      <c r="O5" s="303">
        <v>11</v>
      </c>
      <c r="P5" s="300" t="str">
        <f t="shared" si="3"/>
        <v>Feather Mills</v>
      </c>
      <c r="Q5" s="302"/>
      <c r="R5" s="302"/>
      <c r="S5" s="303">
        <v>2</v>
      </c>
      <c r="T5" s="304">
        <f>IF($S5="DNC",$E$1+1,IF($S5="DNE",$E$1+1,IF($S5="DNF",$E$1+1,IF($S5="DNS",$E$1+1,IF($S5="DSQ",$E$1+2,IF($S5="RAF",$E$1+1,IF($S5="RDG",$E$1+2,IF($S5="OCS",$E$1+2,$S5))))))))</f>
        <v>2</v>
      </c>
      <c r="U5" s="659"/>
      <c r="V5" s="305"/>
      <c r="W5" s="305"/>
      <c r="X5" s="305"/>
      <c r="Y5" s="305"/>
      <c r="Z5" s="305"/>
      <c r="AA5" s="305"/>
      <c r="AB5" s="667"/>
      <c r="AC5" s="668"/>
      <c r="AD5" s="671"/>
      <c r="AE5" s="674"/>
      <c r="AF5" s="677"/>
      <c r="AG5" s="680"/>
      <c r="AH5" s="686"/>
    </row>
    <row r="6" spans="1:36" s="284" customFormat="1" ht="20" customHeight="1">
      <c r="A6" s="645" t="s">
        <v>70</v>
      </c>
      <c r="B6" s="648" t="s">
        <v>38</v>
      </c>
      <c r="C6" s="651" t="str">
        <f>IF(B6=0,"_",LOOKUP(B6,H_No,Sail_No))</f>
        <v>183</v>
      </c>
      <c r="D6" s="654"/>
      <c r="E6" s="306">
        <v>45</v>
      </c>
      <c r="F6" s="287" t="str">
        <f t="shared" si="0"/>
        <v>Paul Frost</v>
      </c>
      <c r="G6" s="288">
        <v>4</v>
      </c>
      <c r="H6" s="287" t="str">
        <f t="shared" si="0"/>
        <v>Bojana Pavlovic</v>
      </c>
      <c r="I6" s="288">
        <v>7</v>
      </c>
      <c r="J6" s="289"/>
      <c r="K6" s="289"/>
      <c r="L6" s="289">
        <f>IF($I6="DNC",$E$1+1,IF($I6="DNE",$E$1+1,IF($I6="DNF",$E$1+1,IF($I6="DNS",$E$1+1,IF($I6="DSQ",$E$1+2,IF($I6="RAF",$E$1+1,IF($I6="RDG",$E$1+2,IF($I6="OCS",$E$1+2,$I6))))))))</f>
        <v>7</v>
      </c>
      <c r="M6" s="290">
        <v>6</v>
      </c>
      <c r="N6" s="287" t="str">
        <f t="shared" si="2"/>
        <v>Christophe Doublet</v>
      </c>
      <c r="O6" s="290">
        <v>44</v>
      </c>
      <c r="P6" s="287" t="str">
        <f t="shared" si="3"/>
        <v>Nicholas</v>
      </c>
      <c r="Q6" s="290">
        <v>3</v>
      </c>
      <c r="R6" s="289"/>
      <c r="S6" s="289"/>
      <c r="T6" s="291">
        <f>IF($Q6="DNC",$E$1+1,IF($Q6="DNE",$E$1+1,IF($Q6="DNF",$E$1+1,IF($Q6="DNS",$E$1+1,IF($Q6="DSQ",$E$1+2,IF($Q6="RAF",$E$1+1,IF($Q6="RDG",$E$1+2,IF($Q6="OCS",$E$1+2,$Q6))))))))</f>
        <v>3</v>
      </c>
      <c r="U6" s="657">
        <f>IF(D6="N",1,IF(D6="Y",0,0))</f>
        <v>0</v>
      </c>
      <c r="V6" s="292"/>
      <c r="W6" s="292">
        <v>2</v>
      </c>
      <c r="X6" s="292"/>
      <c r="Y6" s="292"/>
      <c r="Z6" s="292"/>
      <c r="AA6" s="292"/>
      <c r="AB6" s="663">
        <f t="shared" ref="AB6" si="4">SUM(U6:AA8)</f>
        <v>6</v>
      </c>
      <c r="AC6" s="664"/>
      <c r="AD6" s="669">
        <f>SUM(L6:L8)</f>
        <v>15</v>
      </c>
      <c r="AE6" s="672">
        <f>SUM(T6:T8)</f>
        <v>17</v>
      </c>
      <c r="AF6" s="675">
        <f>SUM(AB6:AE8)</f>
        <v>38</v>
      </c>
      <c r="AG6" s="678">
        <v>6</v>
      </c>
      <c r="AH6" s="681" t="s">
        <v>242</v>
      </c>
    </row>
    <row r="7" spans="1:36" s="284" customFormat="1" ht="20" customHeight="1">
      <c r="A7" s="646"/>
      <c r="B7" s="649"/>
      <c r="C7" s="652"/>
      <c r="D7" s="655"/>
      <c r="E7" s="307">
        <v>45</v>
      </c>
      <c r="F7" s="294" t="str">
        <f t="shared" si="0"/>
        <v>Paul Frost</v>
      </c>
      <c r="G7" s="295">
        <v>4</v>
      </c>
      <c r="H7" s="294" t="str">
        <f t="shared" si="0"/>
        <v>Bojana Pavlovic</v>
      </c>
      <c r="I7" s="296"/>
      <c r="J7" s="295">
        <v>4</v>
      </c>
      <c r="K7" s="296"/>
      <c r="L7" s="296">
        <f>IF($J7="DNC",$E$1+1,IF($J7="DNE",$E$1+1,IF($J7="DNF",$E$1+1,IF($J7="DNS",$E$1+1,IF($J7="DSQ",$E$1+2,IF($J7="RAF",$E$1+1,IF($J7="RDG",$E$1+2,IF($J7="OCS",$E$1+2,$J7))))))))</f>
        <v>4</v>
      </c>
      <c r="M7" s="297">
        <v>6</v>
      </c>
      <c r="N7" s="294" t="str">
        <f t="shared" si="2"/>
        <v>Christophe Doublet</v>
      </c>
      <c r="O7" s="297">
        <v>44</v>
      </c>
      <c r="P7" s="294" t="str">
        <f t="shared" si="3"/>
        <v>Nicholas</v>
      </c>
      <c r="Q7" s="296"/>
      <c r="R7" s="297">
        <v>7</v>
      </c>
      <c r="S7" s="296"/>
      <c r="T7" s="296">
        <f>IF($R7="DNC",$E$1+1,IF($R7="DNE",$E$1+1,IF($R7="DNF",$E$1+1,IF($R7="DNS",$E$1+1,IF($R7="DSQ",$E$1+2,IF($R7="RAF",$E$1+1,IF($R7="RDG",$E$1+2,IF($R7="OCS",$E$1+2,$R7))))))))</f>
        <v>7</v>
      </c>
      <c r="U7" s="658"/>
      <c r="V7" s="298"/>
      <c r="W7" s="298">
        <v>2</v>
      </c>
      <c r="X7" s="298"/>
      <c r="Y7" s="298"/>
      <c r="Z7" s="298"/>
      <c r="AA7" s="298"/>
      <c r="AB7" s="665"/>
      <c r="AC7" s="666"/>
      <c r="AD7" s="670"/>
      <c r="AE7" s="673"/>
      <c r="AF7" s="676"/>
      <c r="AG7" s="679"/>
      <c r="AH7" s="682"/>
    </row>
    <row r="8" spans="1:36" s="284" customFormat="1" ht="20" customHeight="1" thickBot="1">
      <c r="A8" s="647"/>
      <c r="B8" s="650"/>
      <c r="C8" s="653"/>
      <c r="D8" s="656"/>
      <c r="E8" s="308">
        <v>45</v>
      </c>
      <c r="F8" s="300" t="str">
        <f t="shared" si="0"/>
        <v>Paul Frost</v>
      </c>
      <c r="G8" s="301">
        <v>4</v>
      </c>
      <c r="H8" s="300" t="str">
        <f t="shared" si="0"/>
        <v>Bojana Pavlovic</v>
      </c>
      <c r="I8" s="302"/>
      <c r="J8" s="302"/>
      <c r="K8" s="301">
        <v>4</v>
      </c>
      <c r="L8" s="296">
        <f>IF($K8="DNC",$E$1+1,IF($K8="DNE",$E$1+1,IF($K8="DNF",$E$1+1,IF($K8="DNS",$E$1+1,IF($K8="DSQ",$E$1+2,IF($K8="RAF",$E$1+1,IF($K8="RDG",$E$1+2,IF($K8="OCS",$E$1+2,$K8))))))))</f>
        <v>4</v>
      </c>
      <c r="M8" s="303">
        <v>6</v>
      </c>
      <c r="N8" s="300" t="str">
        <f t="shared" si="2"/>
        <v>Christophe Doublet</v>
      </c>
      <c r="O8" s="303">
        <v>44</v>
      </c>
      <c r="P8" s="300" t="str">
        <f t="shared" si="3"/>
        <v>Nicholas</v>
      </c>
      <c r="Q8" s="302"/>
      <c r="R8" s="302"/>
      <c r="S8" s="303">
        <v>7</v>
      </c>
      <c r="T8" s="304">
        <f>IF($S8="DNC",$E$1+1,IF($S8="DNE",$E$1+1,IF($S8="DNF",$E$1+1,IF($S8="DNS",$E$1+1,IF($S8="DSQ",$E$1+2,IF($S8="RAF",$E$1+1,IF($S8="RDG",$E$1+2,IF($S8="OCS",$E$1+2,$S8))))))))</f>
        <v>7</v>
      </c>
      <c r="U8" s="659"/>
      <c r="V8" s="305"/>
      <c r="W8" s="305">
        <v>2</v>
      </c>
      <c r="X8" s="305"/>
      <c r="Y8" s="305"/>
      <c r="Z8" s="305"/>
      <c r="AA8" s="305"/>
      <c r="AB8" s="667"/>
      <c r="AC8" s="668"/>
      <c r="AD8" s="671"/>
      <c r="AE8" s="674"/>
      <c r="AF8" s="677"/>
      <c r="AG8" s="680"/>
      <c r="AH8" s="683"/>
    </row>
    <row r="9" spans="1:36" s="284" customFormat="1" ht="20" customHeight="1">
      <c r="A9" s="693" t="s">
        <v>30</v>
      </c>
      <c r="B9" s="648" t="s">
        <v>37</v>
      </c>
      <c r="C9" s="651" t="str">
        <f>IF(B9=0,"_",LOOKUP(B9,H_No,Sail_No))</f>
        <v>681</v>
      </c>
      <c r="D9" s="654"/>
      <c r="E9" s="306">
        <v>41</v>
      </c>
      <c r="F9" s="287" t="str">
        <f t="shared" si="0"/>
        <v>Mathew Copenhaver</v>
      </c>
      <c r="G9" s="288">
        <v>67</v>
      </c>
      <c r="H9" s="287" t="str">
        <f t="shared" si="0"/>
        <v>??</v>
      </c>
      <c r="I9" s="288">
        <v>8</v>
      </c>
      <c r="J9" s="289"/>
      <c r="K9" s="289"/>
      <c r="L9" s="289">
        <f>IF($I9="DNC",$E$1+1,IF($I9="DNE",$E$1+1,IF($I9="DNF",$E$1+1,IF($I9="DNS",$E$1+1,IF($I9="DSQ",$E$1+2,IF($I9="RAF",$E$1+1,IF($I9="RDG",$E$1+2,IF($I9="OCS",$E$1+2,$I9))))))))</f>
        <v>8</v>
      </c>
      <c r="M9" s="290">
        <v>4</v>
      </c>
      <c r="N9" s="287" t="str">
        <f t="shared" si="2"/>
        <v>Bojana Pavlovic</v>
      </c>
      <c r="O9" s="290">
        <v>32</v>
      </c>
      <c r="P9" s="287" t="str">
        <f t="shared" si="3"/>
        <v>Kieran</v>
      </c>
      <c r="Q9" s="290">
        <v>8</v>
      </c>
      <c r="R9" s="289"/>
      <c r="S9" s="289"/>
      <c r="T9" s="291">
        <f>IF($Q9="DNC",$E$1+1,IF($Q9="DNE",$E$1+1,IF($Q9="DNF",$E$1+1,IF($Q9="DNS",$E$1+1,IF($Q9="DSQ",$E$1+2,IF($Q9="RAF",$E$1+1,IF($Q9="RDG",$E$1+2,IF($Q9="OCS",$E$1+2,$Q9))))))))</f>
        <v>8</v>
      </c>
      <c r="U9" s="657">
        <f>IF(D9="N",1,IF(D9="Y",0,0))</f>
        <v>0</v>
      </c>
      <c r="V9" s="292"/>
      <c r="W9" s="292"/>
      <c r="X9" s="292">
        <v>0</v>
      </c>
      <c r="Y9" s="292"/>
      <c r="Z9" s="292"/>
      <c r="AA9" s="292"/>
      <c r="AB9" s="663">
        <f t="shared" ref="AB9" si="5">SUM(U9:AA11)</f>
        <v>0</v>
      </c>
      <c r="AC9" s="664"/>
      <c r="AD9" s="669">
        <f>SUM(L9:L11)</f>
        <v>26</v>
      </c>
      <c r="AE9" s="672">
        <f>SUM(T9:T11)</f>
        <v>15</v>
      </c>
      <c r="AF9" s="675">
        <f t="shared" ref="AF9" si="6">SUM(AB9:AE11)</f>
        <v>41</v>
      </c>
      <c r="AG9" s="678">
        <v>7</v>
      </c>
      <c r="AH9" s="681"/>
    </row>
    <row r="10" spans="1:36" s="284" customFormat="1" ht="20" customHeight="1">
      <c r="A10" s="694"/>
      <c r="B10" s="649"/>
      <c r="C10" s="652"/>
      <c r="D10" s="655"/>
      <c r="E10" s="307">
        <v>41</v>
      </c>
      <c r="F10" s="294" t="str">
        <f t="shared" si="0"/>
        <v>Mathew Copenhaver</v>
      </c>
      <c r="G10" s="295">
        <v>67</v>
      </c>
      <c r="H10" s="294" t="str">
        <f t="shared" si="0"/>
        <v>??</v>
      </c>
      <c r="I10" s="296"/>
      <c r="J10" s="295">
        <v>9</v>
      </c>
      <c r="K10" s="296"/>
      <c r="L10" s="296">
        <f>IF($J10="DNC",$E$1+1,IF($J10="DNE",$E$1+1,IF($J10="DNF",$E$1+1,IF($J10="DNS",$E$1+1,IF($J10="DSQ",$E$1+2,IF($J10="RAF",$E$1+1,IF($J10="RDG",$E$1+2,IF($J10="OCS",$E$1+2,$J10))))))))</f>
        <v>9</v>
      </c>
      <c r="M10" s="297">
        <v>4</v>
      </c>
      <c r="N10" s="294" t="str">
        <f t="shared" si="2"/>
        <v>Bojana Pavlovic</v>
      </c>
      <c r="O10" s="297">
        <v>32</v>
      </c>
      <c r="P10" s="294" t="str">
        <f t="shared" si="3"/>
        <v>Kieran</v>
      </c>
      <c r="Q10" s="296"/>
      <c r="R10" s="297">
        <v>3</v>
      </c>
      <c r="S10" s="296"/>
      <c r="T10" s="296">
        <f>IF($R10="DNC",$E$1+1,IF($R10="DNE",$E$1+1,IF($R10="DNF",$E$1+1,IF($R10="DNS",$E$1+1,IF($R10="DSQ",$E$1+2,IF($R10="RAF",$E$1+1,IF($R10="RDG",$E$1+2,IF($R10="OCS",$E$1+2,$R10))))))))</f>
        <v>3</v>
      </c>
      <c r="U10" s="658"/>
      <c r="V10" s="298"/>
      <c r="W10" s="298"/>
      <c r="X10" s="298">
        <v>0</v>
      </c>
      <c r="Y10" s="298"/>
      <c r="Z10" s="298"/>
      <c r="AA10" s="298"/>
      <c r="AB10" s="665"/>
      <c r="AC10" s="666"/>
      <c r="AD10" s="670"/>
      <c r="AE10" s="673"/>
      <c r="AF10" s="676"/>
      <c r="AG10" s="679"/>
      <c r="AH10" s="682"/>
    </row>
    <row r="11" spans="1:36" s="284" customFormat="1" ht="20" customHeight="1" thickBot="1">
      <c r="A11" s="695"/>
      <c r="B11" s="650"/>
      <c r="C11" s="653"/>
      <c r="D11" s="656"/>
      <c r="E11" s="308">
        <v>41</v>
      </c>
      <c r="F11" s="300" t="str">
        <f t="shared" si="0"/>
        <v>Mathew Copenhaver</v>
      </c>
      <c r="G11" s="301">
        <v>67</v>
      </c>
      <c r="H11" s="300" t="str">
        <f t="shared" si="0"/>
        <v>??</v>
      </c>
      <c r="I11" s="302"/>
      <c r="J11" s="302"/>
      <c r="K11" s="301">
        <v>9</v>
      </c>
      <c r="L11" s="296">
        <f>IF($K11="DNC",$E$1+1,IF($K11="DNE",$E$1+1,IF($K11="DNF",$E$1+1,IF($K11="DNS",$E$1+1,IF($K11="DSQ",$E$1+2,IF($K11="RAF",$E$1+1,IF($K11="RDG",$E$1+2,IF($K11="OCS",$E$1+2,$K11))))))))</f>
        <v>9</v>
      </c>
      <c r="M11" s="303">
        <v>4</v>
      </c>
      <c r="N11" s="300" t="str">
        <f t="shared" si="2"/>
        <v>Bojana Pavlovic</v>
      </c>
      <c r="O11" s="303">
        <v>32</v>
      </c>
      <c r="P11" s="300" t="str">
        <f t="shared" si="3"/>
        <v>Kieran</v>
      </c>
      <c r="Q11" s="302"/>
      <c r="R11" s="302"/>
      <c r="S11" s="303">
        <v>4</v>
      </c>
      <c r="T11" s="304">
        <f>IF($S11="DNC",$E$1+1,IF($S11="DNE",$E$1+1,IF($S11="DNF",$E$1+1,IF($S11="DNS",$E$1+1,IF($S11="DSQ",$E$1+2,IF($S11="RAF",$E$1+1,IF($S11="RDG",$E$1+2,IF($S11="OCS",$E$1+2,$S11))))))))</f>
        <v>4</v>
      </c>
      <c r="U11" s="659"/>
      <c r="V11" s="305"/>
      <c r="W11" s="305"/>
      <c r="X11" s="305">
        <v>0</v>
      </c>
      <c r="Y11" s="305"/>
      <c r="Z11" s="305"/>
      <c r="AA11" s="305"/>
      <c r="AB11" s="667"/>
      <c r="AC11" s="668"/>
      <c r="AD11" s="671"/>
      <c r="AE11" s="674"/>
      <c r="AF11" s="677"/>
      <c r="AG11" s="680"/>
      <c r="AH11" s="683"/>
    </row>
    <row r="12" spans="1:36" s="284" customFormat="1" ht="20" customHeight="1">
      <c r="A12" s="687" t="s">
        <v>90</v>
      </c>
      <c r="B12" s="648" t="s">
        <v>3</v>
      </c>
      <c r="C12" s="651" t="str">
        <f>IF(B12=0,"_",LOOKUP(B12,H_No,Sail_No))</f>
        <v>679</v>
      </c>
      <c r="D12" s="690" t="s">
        <v>243</v>
      </c>
      <c r="E12" s="306">
        <v>65</v>
      </c>
      <c r="F12" s="287" t="str">
        <f t="shared" si="0"/>
        <v>Victoria Grainger</v>
      </c>
      <c r="G12" s="288">
        <v>17</v>
      </c>
      <c r="H12" s="287" t="str">
        <f t="shared" si="0"/>
        <v>Irene Gomez Perez</v>
      </c>
      <c r="I12" s="288">
        <v>3</v>
      </c>
      <c r="J12" s="289"/>
      <c r="K12" s="289"/>
      <c r="L12" s="289">
        <f>IF($I12="DNC",$E$1+1,IF($I12="DNE",$E$1+1,IF($I12="DNF",$E$1+1,IF($I12="DNS",$E$1+1,IF($I12="DSQ",$E$1+2,IF($I12="RAF",$E$1+1,IF($I12="RDG",$E$1+2,IF($I12="OCS",$E$1+2,$I12))))))))</f>
        <v>3</v>
      </c>
      <c r="M12" s="290">
        <v>35</v>
      </c>
      <c r="N12" s="287" t="str">
        <f t="shared" si="2"/>
        <v>Manuel Fritz</v>
      </c>
      <c r="O12" s="290">
        <v>19</v>
      </c>
      <c r="P12" s="287" t="str">
        <f t="shared" si="3"/>
        <v>Jamie Stewart</v>
      </c>
      <c r="Q12" s="290">
        <v>2</v>
      </c>
      <c r="R12" s="289"/>
      <c r="S12" s="289"/>
      <c r="T12" s="291">
        <f>IF($Q12="DNC",$E$1+1,IF($Q12="DNE",$E$1+1,IF($Q12="DNF",$E$1+1,IF($Q12="DNS",$E$1+1,IF($Q12="DSQ",$E$1+2,IF($Q12="RAF",$E$1+1,IF($Q12="RDG",$E$1+2,IF($Q12="OCS",$E$1+2,$Q12))))))))</f>
        <v>2</v>
      </c>
      <c r="U12" s="657">
        <f>IF(D12="N",1,IF(D12="Y",0,0))</f>
        <v>0</v>
      </c>
      <c r="V12" s="292"/>
      <c r="W12" s="292"/>
      <c r="X12" s="292"/>
      <c r="Y12" s="292"/>
      <c r="Z12" s="292"/>
      <c r="AA12" s="292"/>
      <c r="AB12" s="663">
        <f t="shared" ref="AB12" si="7">SUM(U12:AA14)</f>
        <v>0</v>
      </c>
      <c r="AC12" s="664"/>
      <c r="AD12" s="669">
        <f>SUM(L12:L14)</f>
        <v>7</v>
      </c>
      <c r="AE12" s="672">
        <f>SUM(T12:T14)</f>
        <v>7</v>
      </c>
      <c r="AF12" s="675">
        <f t="shared" ref="AF12" si="8">SUM(AB12:AE14)</f>
        <v>14</v>
      </c>
      <c r="AG12" s="678">
        <v>1</v>
      </c>
      <c r="AH12" s="681"/>
    </row>
    <row r="13" spans="1:36" s="284" customFormat="1" ht="20" customHeight="1">
      <c r="A13" s="688"/>
      <c r="B13" s="649"/>
      <c r="C13" s="652"/>
      <c r="D13" s="691"/>
      <c r="E13" s="307">
        <v>65</v>
      </c>
      <c r="F13" s="294" t="str">
        <f t="shared" si="0"/>
        <v>Victoria Grainger</v>
      </c>
      <c r="G13" s="295">
        <v>17</v>
      </c>
      <c r="H13" s="294" t="str">
        <f t="shared" si="0"/>
        <v>Irene Gomez Perez</v>
      </c>
      <c r="I13" s="296"/>
      <c r="J13" s="295">
        <v>1</v>
      </c>
      <c r="K13" s="296"/>
      <c r="L13" s="296">
        <f>IF($J13="DNC",$E$1+1,IF($J13="DNE",$E$1+1,IF($J13="DNF",$E$1+1,IF($J13="DNS",$E$1+1,IF($J13="DSQ",$E$1+2,IF($J13="RAF",$E$1+1,IF($J13="RDG",$E$1+2,IF($J13="OCS",$E$1+2,$J13))))))))</f>
        <v>1</v>
      </c>
      <c r="M13" s="297">
        <v>35</v>
      </c>
      <c r="N13" s="294" t="str">
        <f t="shared" si="2"/>
        <v>Manuel Fritz</v>
      </c>
      <c r="O13" s="297">
        <v>19</v>
      </c>
      <c r="P13" s="294" t="str">
        <f t="shared" si="3"/>
        <v>Jamie Stewart</v>
      </c>
      <c r="Q13" s="296"/>
      <c r="R13" s="297">
        <v>2</v>
      </c>
      <c r="S13" s="296"/>
      <c r="T13" s="296">
        <f>IF($R13="DNC",$E$1+1,IF($R13="DNE",$E$1+1,IF($R13="DNF",$E$1+1,IF($R13="DNS",$E$1+1,IF($R13="DSQ",$E$1+2,IF($R13="RAF",$E$1+1,IF($R13="RDG",$E$1+2,IF($R13="OCS",$E$1+2,$R13))))))))</f>
        <v>2</v>
      </c>
      <c r="U13" s="658"/>
      <c r="V13" s="298"/>
      <c r="W13" s="298"/>
      <c r="X13" s="298"/>
      <c r="Y13" s="298"/>
      <c r="Z13" s="298"/>
      <c r="AA13" s="298"/>
      <c r="AB13" s="665"/>
      <c r="AC13" s="666"/>
      <c r="AD13" s="670"/>
      <c r="AE13" s="673"/>
      <c r="AF13" s="676"/>
      <c r="AG13" s="679"/>
      <c r="AH13" s="682"/>
    </row>
    <row r="14" spans="1:36" s="284" customFormat="1" ht="20" customHeight="1" thickBot="1">
      <c r="A14" s="689"/>
      <c r="B14" s="650"/>
      <c r="C14" s="653"/>
      <c r="D14" s="692"/>
      <c r="E14" s="308">
        <v>65</v>
      </c>
      <c r="F14" s="300" t="str">
        <f t="shared" si="0"/>
        <v>Victoria Grainger</v>
      </c>
      <c r="G14" s="301">
        <v>17</v>
      </c>
      <c r="H14" s="300" t="str">
        <f t="shared" si="0"/>
        <v>Irene Gomez Perez</v>
      </c>
      <c r="I14" s="302"/>
      <c r="J14" s="302"/>
      <c r="K14" s="301">
        <v>3</v>
      </c>
      <c r="L14" s="296">
        <f>IF($K14="DNC",$E$1+1,IF($K14="DNE",$E$1+1,IF($K14="DNF",$E$1+1,IF($K14="DNS",$E$1+1,IF($K14="DSQ",$E$1+2,IF($K14="RAF",$E$1+1,IF($K14="RDG",$E$1+2,IF($K14="OCS",$E$1+2,$K14))))))))</f>
        <v>3</v>
      </c>
      <c r="M14" s="303">
        <v>35</v>
      </c>
      <c r="N14" s="300" t="str">
        <f t="shared" si="2"/>
        <v>Manuel Fritz</v>
      </c>
      <c r="O14" s="303">
        <v>19</v>
      </c>
      <c r="P14" s="300" t="str">
        <f t="shared" si="3"/>
        <v>Jamie Stewart</v>
      </c>
      <c r="Q14" s="302"/>
      <c r="R14" s="302"/>
      <c r="S14" s="303">
        <v>3</v>
      </c>
      <c r="T14" s="304">
        <f>IF($S14="DNC",$E$1+1,IF($S14="DNE",$E$1+1,IF($S14="DNF",$E$1+1,IF($S14="DNS",$E$1+1,IF($S14="DSQ",$E$1+2,IF($S14="RAF",$E$1+1,IF($S14="RDG",$E$1+2,IF($S14="OCS",$E$1+2,$S14))))))))</f>
        <v>3</v>
      </c>
      <c r="U14" s="659"/>
      <c r="V14" s="305"/>
      <c r="W14" s="305"/>
      <c r="X14" s="305"/>
      <c r="Y14" s="305"/>
      <c r="Z14" s="305"/>
      <c r="AA14" s="305"/>
      <c r="AB14" s="667"/>
      <c r="AC14" s="668"/>
      <c r="AD14" s="671"/>
      <c r="AE14" s="674"/>
      <c r="AF14" s="677"/>
      <c r="AG14" s="680"/>
      <c r="AH14" s="683"/>
    </row>
    <row r="15" spans="1:36" s="284" customFormat="1" ht="20" customHeight="1">
      <c r="A15" s="702" t="s">
        <v>91</v>
      </c>
      <c r="B15" s="648" t="s">
        <v>244</v>
      </c>
      <c r="C15" s="651" t="str">
        <f>IF(B15=0,"_",LOOKUP(B15,H_No,Sail_No))</f>
        <v>682</v>
      </c>
      <c r="D15" s="654"/>
      <c r="E15" s="306">
        <v>52</v>
      </c>
      <c r="F15" s="287" t="str">
        <f t="shared" si="0"/>
        <v>Ronald Wortel</v>
      </c>
      <c r="G15" s="288">
        <v>40</v>
      </c>
      <c r="H15" s="287" t="str">
        <f t="shared" si="0"/>
        <v>Marike</v>
      </c>
      <c r="I15" s="288" t="s">
        <v>8</v>
      </c>
      <c r="J15" s="289"/>
      <c r="K15" s="289"/>
      <c r="L15" s="289">
        <f>IF($I15="DNC",$E$1+1,IF($I15="DNE",$E$1+1,IF($I15="DNF",$E$1+1,IF($I15="DNS",$E$1+1,IF($I15="DSQ",$E$1+2,IF($I15="RAF",$E$1+1,IF($I15="RDG",$E$1+2,IF($I15="OCS",$E$1+2,$I15))))))))</f>
        <v>10</v>
      </c>
      <c r="M15" s="290"/>
      <c r="N15" s="287" t="str">
        <f t="shared" si="2"/>
        <v/>
      </c>
      <c r="O15" s="290"/>
      <c r="P15" s="287" t="str">
        <f t="shared" si="3"/>
        <v/>
      </c>
      <c r="Q15" s="290" t="s">
        <v>9</v>
      </c>
      <c r="R15" s="289"/>
      <c r="S15" s="289"/>
      <c r="T15" s="291">
        <f>IF($Q15="DNC",$E$1+1,IF($Q15="DNE",$E$1+1,IF($Q15="DNF",$E$1+1,IF($Q15="DNS",$E$1+1,IF($Q15="DSQ",$E$1+2,IF($Q15="RAF",$E$1+1,IF($Q15="RDG",$E$1+2,IF($Q15="OCS",$E$1+2,$Q15))))))))</f>
        <v>10</v>
      </c>
      <c r="U15" s="657">
        <f>IF(D15="N",1,IF(D15="Y",0,0))</f>
        <v>0</v>
      </c>
      <c r="V15" s="292"/>
      <c r="W15" s="292"/>
      <c r="X15" s="292"/>
      <c r="Y15" s="292"/>
      <c r="Z15" s="292"/>
      <c r="AA15" s="292"/>
      <c r="AB15" s="663">
        <f t="shared" ref="AB15" si="9">SUM(U15:AA17)</f>
        <v>0</v>
      </c>
      <c r="AC15" s="664"/>
      <c r="AD15" s="669">
        <f>SUM(L15:L17)</f>
        <v>23</v>
      </c>
      <c r="AE15" s="672">
        <f>SUM(T15:T17)</f>
        <v>30</v>
      </c>
      <c r="AF15" s="675">
        <f t="shared" ref="AF15" si="10">SUM(AB15:AE17)</f>
        <v>53</v>
      </c>
      <c r="AG15" s="678">
        <v>9</v>
      </c>
      <c r="AH15" s="681"/>
    </row>
    <row r="16" spans="1:36" s="284" customFormat="1" ht="20" customHeight="1">
      <c r="A16" s="703"/>
      <c r="B16" s="649"/>
      <c r="C16" s="652"/>
      <c r="D16" s="655"/>
      <c r="E16" s="307">
        <v>52</v>
      </c>
      <c r="F16" s="294" t="str">
        <f t="shared" si="0"/>
        <v>Ronald Wortel</v>
      </c>
      <c r="G16" s="295">
        <v>40</v>
      </c>
      <c r="H16" s="294" t="str">
        <f t="shared" si="0"/>
        <v>Marike</v>
      </c>
      <c r="I16" s="296"/>
      <c r="J16" s="295">
        <v>6</v>
      </c>
      <c r="K16" s="296"/>
      <c r="L16" s="296">
        <f>IF($J16="DNC",$E$1+1,IF($J16="DNE",$E$1+1,IF($J16="DNF",$E$1+1,IF($J16="DNS",$E$1+1,IF($J16="DSQ",$E$1+2,IF($J16="RAF",$E$1+1,IF($J16="RDG",$E$1+2,IF($J16="OCS",$E$1+2,$J16))))))))</f>
        <v>6</v>
      </c>
      <c r="M16" s="297"/>
      <c r="N16" s="294" t="str">
        <f t="shared" si="2"/>
        <v/>
      </c>
      <c r="O16" s="297"/>
      <c r="P16" s="294" t="str">
        <f t="shared" si="3"/>
        <v/>
      </c>
      <c r="Q16" s="296"/>
      <c r="R16" s="297" t="s">
        <v>9</v>
      </c>
      <c r="S16" s="296"/>
      <c r="T16" s="296">
        <f>IF($R16="DNC",$E$1+1,IF($R16="DNE",$E$1+1,IF($R16="DNF",$E$1+1,IF($R16="DNS",$E$1+1,IF($R16="DSQ",$E$1+2,IF($R16="RAF",$E$1+1,IF($R16="RDG",$E$1+2,IF($R16="OCS",$E$1+2,$R16))))))))</f>
        <v>10</v>
      </c>
      <c r="U16" s="658"/>
      <c r="V16" s="298"/>
      <c r="W16" s="298"/>
      <c r="X16" s="298"/>
      <c r="Y16" s="298"/>
      <c r="Z16" s="298"/>
      <c r="AA16" s="298"/>
      <c r="AB16" s="665"/>
      <c r="AC16" s="666"/>
      <c r="AD16" s="670"/>
      <c r="AE16" s="673"/>
      <c r="AF16" s="676"/>
      <c r="AG16" s="679"/>
      <c r="AH16" s="682"/>
    </row>
    <row r="17" spans="1:34" s="284" customFormat="1" ht="20" customHeight="1" thickBot="1">
      <c r="A17" s="704"/>
      <c r="B17" s="650"/>
      <c r="C17" s="653"/>
      <c r="D17" s="656"/>
      <c r="E17" s="308">
        <v>52</v>
      </c>
      <c r="F17" s="300" t="str">
        <f t="shared" si="0"/>
        <v>Ronald Wortel</v>
      </c>
      <c r="G17" s="301">
        <v>40</v>
      </c>
      <c r="H17" s="300" t="str">
        <f t="shared" si="0"/>
        <v>Marike</v>
      </c>
      <c r="I17" s="302"/>
      <c r="J17" s="302"/>
      <c r="K17" s="301">
        <v>7</v>
      </c>
      <c r="L17" s="296">
        <f>IF($K17="DNC",$E$1+1,IF($K17="DNE",$E$1+1,IF($K17="DNF",$E$1+1,IF($K17="DNS",$E$1+1,IF($K17="DSQ",$E$1+2,IF($K17="RAF",$E$1+1,IF($K17="RDG",$E$1+2,IF($K17="OCS",$E$1+2,$K17))))))))</f>
        <v>7</v>
      </c>
      <c r="M17" s="303"/>
      <c r="N17" s="300" t="str">
        <f t="shared" si="2"/>
        <v/>
      </c>
      <c r="O17" s="303"/>
      <c r="P17" s="300" t="str">
        <f t="shared" si="3"/>
        <v/>
      </c>
      <c r="Q17" s="302"/>
      <c r="R17" s="302"/>
      <c r="S17" s="303" t="s">
        <v>9</v>
      </c>
      <c r="T17" s="304">
        <f>IF($S17="DNC",$E$1+1,IF($S17="DNE",$E$1+1,IF($S17="DNF",$E$1+1,IF($S17="DNS",$E$1+1,IF($S17="DSQ",$E$1+2,IF($S17="RAF",$E$1+1,IF($S17="RDG",$E$1+2,IF($S17="OCS",$E$1+2,$S17))))))))</f>
        <v>10</v>
      </c>
      <c r="U17" s="659"/>
      <c r="V17" s="305"/>
      <c r="W17" s="305"/>
      <c r="X17" s="305"/>
      <c r="Y17" s="305"/>
      <c r="Z17" s="305"/>
      <c r="AA17" s="305"/>
      <c r="AB17" s="667"/>
      <c r="AC17" s="668"/>
      <c r="AD17" s="671"/>
      <c r="AE17" s="674"/>
      <c r="AF17" s="677"/>
      <c r="AG17" s="680"/>
      <c r="AH17" s="683"/>
    </row>
    <row r="18" spans="1:34" s="284" customFormat="1" ht="20" customHeight="1">
      <c r="A18" s="696" t="s">
        <v>92</v>
      </c>
      <c r="B18" s="699" t="s">
        <v>245</v>
      </c>
      <c r="C18" s="651" t="str">
        <f>IF(B18=0,"_",LOOKUP(B18,H_No,Sail_No))</f>
        <v>148</v>
      </c>
      <c r="D18" s="654"/>
      <c r="E18" s="306"/>
      <c r="F18" s="287" t="str">
        <f t="shared" si="0"/>
        <v/>
      </c>
      <c r="G18" s="288"/>
      <c r="H18" s="287" t="str">
        <f t="shared" si="0"/>
        <v/>
      </c>
      <c r="I18" s="288" t="s">
        <v>246</v>
      </c>
      <c r="J18" s="289"/>
      <c r="K18" s="289"/>
      <c r="L18" s="289" t="str">
        <f>IF($I18="DNC",$E$1+1,IF($I18="DNE",$E$1+1,IF($I18="DNF",$E$1+1,IF($I18="DNS",$E$1+1,IF($I18="DSQ",$E$1+2,IF($I18="RAF",$E$1+1,IF($I18="RDG",$E$1+2,IF($I18="OCS",$E$1+2,$I18))))))))</f>
        <v>WNU</v>
      </c>
      <c r="M18" s="290"/>
      <c r="N18" s="287" t="str">
        <f t="shared" si="2"/>
        <v/>
      </c>
      <c r="O18" s="290"/>
      <c r="P18" s="287" t="str">
        <f t="shared" si="3"/>
        <v/>
      </c>
      <c r="Q18" s="290" t="s">
        <v>246</v>
      </c>
      <c r="R18" s="289"/>
      <c r="S18" s="289"/>
      <c r="T18" s="291" t="str">
        <f>IF($Q18="DNC",$E$1+1,IF($Q18="DNE",$E$1+1,IF($Q18="DNF",$E$1+1,IF($Q18="DNS",$E$1+1,IF($Q18="DSQ",$E$1+2,IF($Q18="RAF",$E$1+1,IF($Q18="RDG",$E$1+2,IF($Q18="OCS",$E$1+2,$Q18))))))))</f>
        <v>WNU</v>
      </c>
      <c r="U18" s="657">
        <f>IF(D18="N",1,IF(D18="Y",0,0))</f>
        <v>0</v>
      </c>
      <c r="V18" s="292"/>
      <c r="W18" s="292"/>
      <c r="X18" s="292"/>
      <c r="Y18" s="292"/>
      <c r="Z18" s="292"/>
      <c r="AA18" s="292"/>
      <c r="AB18" s="705">
        <f t="shared" ref="AB18" si="11">SUM(U18:AA20)</f>
        <v>0</v>
      </c>
      <c r="AC18" s="706"/>
      <c r="AD18" s="669">
        <f t="shared" ref="AD18" si="12">SUM(L18:L20)</f>
        <v>0</v>
      </c>
      <c r="AE18" s="672">
        <f>SUM(T18:T20)</f>
        <v>0</v>
      </c>
      <c r="AF18" s="675">
        <f t="shared" ref="AF18" si="13">SUM(AB18:AE20)</f>
        <v>0</v>
      </c>
      <c r="AG18" s="711" t="s">
        <v>247</v>
      </c>
      <c r="AH18" s="712"/>
    </row>
    <row r="19" spans="1:34" s="284" customFormat="1" ht="20" customHeight="1">
      <c r="A19" s="697"/>
      <c r="B19" s="700"/>
      <c r="C19" s="652"/>
      <c r="D19" s="655"/>
      <c r="E19" s="307"/>
      <c r="F19" s="294" t="str">
        <f t="shared" ref="F19:H34" si="14">IF(E19=0,"",LOOKUP(E19,No,Name))</f>
        <v/>
      </c>
      <c r="G19" s="295"/>
      <c r="H19" s="294" t="str">
        <f t="shared" ref="H19:H21" si="15">IF(G19=0,"",LOOKUP(G19,No,Name))</f>
        <v/>
      </c>
      <c r="I19" s="296"/>
      <c r="J19" s="295" t="s">
        <v>246</v>
      </c>
      <c r="K19" s="296"/>
      <c r="L19" s="296" t="str">
        <f>IF($J19="DNC",$E$1+1,IF($J19="DNE",$E$1+1,IF($J19="DNF",$E$1+1,IF($J19="DNS",$E$1+1,IF($J19="DSQ",$E$1+2,IF($J19="RAF",$E$1+1,IF($J19="RDG",$E$1+2,IF($J19="OCS",$E$1+2,$J19))))))))</f>
        <v>WNU</v>
      </c>
      <c r="M19" s="297"/>
      <c r="N19" s="294" t="str">
        <f t="shared" si="2"/>
        <v/>
      </c>
      <c r="O19" s="297"/>
      <c r="P19" s="294" t="str">
        <f t="shared" si="3"/>
        <v/>
      </c>
      <c r="Q19" s="296"/>
      <c r="R19" s="297" t="s">
        <v>246</v>
      </c>
      <c r="S19" s="296"/>
      <c r="T19" s="296" t="str">
        <f>IF($R19="DNC",$E$1+1,IF($R19="DNE",$E$1+1,IF($R19="DNF",$E$1+1,IF($R19="DNS",$E$1+1,IF($R19="DSQ",$E$1+2,IF($R19="RAF",$E$1+1,IF($R19="RDG",$E$1+2,IF($R19="OCS",$E$1+2,$R19))))))))</f>
        <v>WNU</v>
      </c>
      <c r="U19" s="658"/>
      <c r="V19" s="298"/>
      <c r="W19" s="298"/>
      <c r="X19" s="298"/>
      <c r="Y19" s="298"/>
      <c r="Z19" s="298"/>
      <c r="AA19" s="298"/>
      <c r="AB19" s="707"/>
      <c r="AC19" s="708"/>
      <c r="AD19" s="670"/>
      <c r="AE19" s="673"/>
      <c r="AF19" s="676"/>
      <c r="AG19" s="679"/>
      <c r="AH19" s="713"/>
    </row>
    <row r="20" spans="1:34" s="284" customFormat="1" ht="20" customHeight="1" thickBot="1">
      <c r="A20" s="698"/>
      <c r="B20" s="701"/>
      <c r="C20" s="653"/>
      <c r="D20" s="656"/>
      <c r="E20" s="308"/>
      <c r="F20" s="300" t="str">
        <f t="shared" si="14"/>
        <v/>
      </c>
      <c r="G20" s="301"/>
      <c r="H20" s="300" t="str">
        <f t="shared" si="15"/>
        <v/>
      </c>
      <c r="I20" s="302"/>
      <c r="J20" s="302"/>
      <c r="K20" s="301" t="s">
        <v>246</v>
      </c>
      <c r="L20" s="296" t="str">
        <f>IF($K20="DNC",$E$1+1,IF($K20="DNE",$E$1+1,IF($K20="DNF",$E$1+1,IF($K20="DNS",$E$1+1,IF($K20="DSQ",$E$1+2,IF($K20="RAF",$E$1+1,IF($K20="RDG",$E$1+2,IF($K20="OCS",$E$1+2,$K20))))))))</f>
        <v>WNU</v>
      </c>
      <c r="M20" s="303"/>
      <c r="N20" s="300" t="str">
        <f t="shared" si="2"/>
        <v/>
      </c>
      <c r="O20" s="303"/>
      <c r="P20" s="300" t="str">
        <f t="shared" si="3"/>
        <v/>
      </c>
      <c r="Q20" s="302"/>
      <c r="R20" s="302"/>
      <c r="S20" s="303" t="s">
        <v>246</v>
      </c>
      <c r="T20" s="304" t="str">
        <f>IF($S20="DNC",$E$1+1,IF($S20="DNE",$E$1+1,IF($S20="DNF",$E$1+1,IF($S20="DNS",$E$1+1,IF($S20="DSQ",$E$1+2,IF($S20="RAF",$E$1+1,IF($S20="RDG",$E$1+2,IF($S20="OCS",$E$1+2,$S20))))))))</f>
        <v>WNU</v>
      </c>
      <c r="U20" s="659"/>
      <c r="V20" s="305"/>
      <c r="W20" s="305"/>
      <c r="X20" s="305"/>
      <c r="Y20" s="305"/>
      <c r="Z20" s="305"/>
      <c r="AA20" s="305"/>
      <c r="AB20" s="709"/>
      <c r="AC20" s="710"/>
      <c r="AD20" s="671"/>
      <c r="AE20" s="674"/>
      <c r="AF20" s="677"/>
      <c r="AG20" s="680"/>
      <c r="AH20" s="714"/>
    </row>
    <row r="21" spans="1:34" s="284" customFormat="1" ht="20" customHeight="1">
      <c r="A21" s="715" t="s">
        <v>83</v>
      </c>
      <c r="B21" s="648" t="s">
        <v>248</v>
      </c>
      <c r="C21" s="651" t="str">
        <f>IF(B21=0,"_",LOOKUP(B21,H_No,Sail_No))</f>
        <v>142</v>
      </c>
      <c r="D21" s="654"/>
      <c r="E21" s="306">
        <v>9</v>
      </c>
      <c r="F21" s="287" t="str">
        <f t="shared" si="14"/>
        <v>David Boeyinga</v>
      </c>
      <c r="G21" s="288">
        <v>66</v>
      </c>
      <c r="H21" s="287" t="str">
        <f t="shared" si="15"/>
        <v>Guyonne Querner</v>
      </c>
      <c r="I21" s="288">
        <v>4</v>
      </c>
      <c r="J21" s="289"/>
      <c r="K21" s="289"/>
      <c r="L21" s="289">
        <f>IF($I21="DNC",$E$1+1,IF($I21="DNE",$E$1+1,IF($I21="DNF",$E$1+1,IF($I21="DNS",$E$1+1,IF($I21="DSQ",$E$1+2,IF($I21="RAF",$E$1+1,IF($I21="RDG",$E$1+2,IF($I21="OCS",$E$1+2,$I21))))))))</f>
        <v>4</v>
      </c>
      <c r="M21" s="290">
        <v>23</v>
      </c>
      <c r="N21" s="287" t="str">
        <f t="shared" si="2"/>
        <v>Johannes Boersma</v>
      </c>
      <c r="O21" s="290">
        <v>54</v>
      </c>
      <c r="P21" s="287" t="str">
        <f t="shared" si="3"/>
        <v>Sebastian Delgades</v>
      </c>
      <c r="Q21" s="290">
        <v>7</v>
      </c>
      <c r="R21" s="289"/>
      <c r="S21" s="289"/>
      <c r="T21" s="291">
        <f>IF($Q21="DNC",$E$1+1,IF($Q21="DNE",$E$1+1,IF($Q21="DNF",$E$1+1,IF($Q21="DNS",$E$1+1,IF($Q21="DSQ",$E$1+2,IF($Q21="RAF",$E$1+1,IF($Q21="RDG",$E$1+2,IF($Q21="OCS",$E$1+2,$Q21))))))))</f>
        <v>7</v>
      </c>
      <c r="U21" s="657">
        <f>IF(D21="N",1,IF(D21="Y",0,0))</f>
        <v>0</v>
      </c>
      <c r="V21" s="292"/>
      <c r="W21" s="292"/>
      <c r="X21" s="292"/>
      <c r="Y21" s="292"/>
      <c r="Z21" s="292"/>
      <c r="AA21" s="292"/>
      <c r="AB21" s="705">
        <f t="shared" ref="AB21" si="16">SUM(U21:AA23)</f>
        <v>0</v>
      </c>
      <c r="AC21" s="706"/>
      <c r="AD21" s="669">
        <f t="shared" ref="AD21" si="17">SUM(L21:L23)</f>
        <v>14</v>
      </c>
      <c r="AE21" s="672">
        <f>SUM(T21:T23)</f>
        <v>18</v>
      </c>
      <c r="AF21" s="675">
        <f t="shared" ref="AF21" si="18">SUM(AB21:AE23)</f>
        <v>32</v>
      </c>
      <c r="AG21" s="678">
        <v>4</v>
      </c>
      <c r="AH21" s="681"/>
    </row>
    <row r="22" spans="1:34" s="284" customFormat="1" ht="20" customHeight="1">
      <c r="A22" s="716"/>
      <c r="B22" s="649"/>
      <c r="C22" s="652"/>
      <c r="D22" s="655"/>
      <c r="E22" s="307">
        <v>9</v>
      </c>
      <c r="F22" s="294" t="str">
        <f t="shared" si="14"/>
        <v>David Boeyinga</v>
      </c>
      <c r="G22" s="295">
        <v>66</v>
      </c>
      <c r="H22" s="294" t="str">
        <f t="shared" si="14"/>
        <v>Guyonne Querner</v>
      </c>
      <c r="I22" s="296"/>
      <c r="J22" s="295">
        <v>5</v>
      </c>
      <c r="K22" s="296"/>
      <c r="L22" s="296">
        <f>IF($J22="DNC",$E$1+1,IF($J22="DNE",$E$1+1,IF($J22="DNF",$E$1+1,IF($J22="DNS",$E$1+1,IF($J22="DSQ",$E$1+2,IF($J22="RAF",$E$1+1,IF($J22="RDG",$E$1+2,IF($J22="OCS",$E$1+2,$J22))))))))</f>
        <v>5</v>
      </c>
      <c r="M22" s="297">
        <v>23</v>
      </c>
      <c r="N22" s="294" t="str">
        <f t="shared" ref="N22:N37" si="19">IF(M22=0,"",LOOKUP(M22,No,Name))</f>
        <v>Johannes Boersma</v>
      </c>
      <c r="O22" s="297">
        <v>54</v>
      </c>
      <c r="P22" s="294" t="str">
        <f t="shared" ref="P22:P37" si="20">IF(O22=0,"",LOOKUP(O22,No,Name))</f>
        <v>Sebastian Delgades</v>
      </c>
      <c r="Q22" s="296"/>
      <c r="R22" s="297">
        <v>6</v>
      </c>
      <c r="S22" s="296"/>
      <c r="T22" s="296">
        <f>IF($R22="DNC",$E$1+1,IF($R22="DNE",$E$1+1,IF($R22="DNF",$E$1+1,IF($R22="DNS",$E$1+1,IF($R22="DSQ",$E$1+2,IF($R22="RAF",$E$1+1,IF($R22="RDG",$E$1+2,IF($R22="OCS",$E$1+2,$R22))))))))</f>
        <v>6</v>
      </c>
      <c r="U22" s="658"/>
      <c r="V22" s="298"/>
      <c r="W22" s="298"/>
      <c r="X22" s="298"/>
      <c r="Y22" s="298"/>
      <c r="Z22" s="298"/>
      <c r="AA22" s="298"/>
      <c r="AB22" s="707"/>
      <c r="AC22" s="708"/>
      <c r="AD22" s="670"/>
      <c r="AE22" s="673"/>
      <c r="AF22" s="676"/>
      <c r="AG22" s="679"/>
      <c r="AH22" s="682"/>
    </row>
    <row r="23" spans="1:34" s="284" customFormat="1" ht="20" customHeight="1" thickBot="1">
      <c r="A23" s="717"/>
      <c r="B23" s="650"/>
      <c r="C23" s="653"/>
      <c r="D23" s="656"/>
      <c r="E23" s="308">
        <v>9</v>
      </c>
      <c r="F23" s="300" t="str">
        <f t="shared" si="14"/>
        <v>David Boeyinga</v>
      </c>
      <c r="G23" s="301">
        <v>66</v>
      </c>
      <c r="H23" s="300" t="str">
        <f t="shared" si="14"/>
        <v>Guyonne Querner</v>
      </c>
      <c r="I23" s="302"/>
      <c r="J23" s="302"/>
      <c r="K23" s="301">
        <v>5</v>
      </c>
      <c r="L23" s="296">
        <f>IF($K23="DNC",$E$1+1,IF($K23="DNE",$E$1+1,IF($K23="DNF",$E$1+1,IF($K23="DNS",$E$1+1,IF($K23="DSQ",$E$1+2,IF($K23="RAF",$E$1+1,IF($K23="RDG",$E$1+2,IF($K23="OCS",$E$1+2,$K23))))))))</f>
        <v>5</v>
      </c>
      <c r="M23" s="303">
        <v>23</v>
      </c>
      <c r="N23" s="300" t="str">
        <f t="shared" si="19"/>
        <v>Johannes Boersma</v>
      </c>
      <c r="O23" s="303">
        <v>54</v>
      </c>
      <c r="P23" s="300" t="str">
        <f t="shared" si="20"/>
        <v>Sebastian Delgades</v>
      </c>
      <c r="Q23" s="302"/>
      <c r="R23" s="302"/>
      <c r="S23" s="303">
        <v>5</v>
      </c>
      <c r="T23" s="304">
        <f>IF($S23="DNC",$E$1+1,IF($S23="DNE",$E$1+1,IF($S23="DNF",$E$1+1,IF($S23="DNS",$E$1+1,IF($S23="DSQ",$E$1+2,IF($S23="RAF",$E$1+1,IF($S23="RDG",$E$1+2,IF($S23="OCS",$E$1+2,$S23))))))))</f>
        <v>5</v>
      </c>
      <c r="U23" s="659"/>
      <c r="V23" s="305"/>
      <c r="W23" s="305"/>
      <c r="X23" s="305"/>
      <c r="Y23" s="305"/>
      <c r="Z23" s="305"/>
      <c r="AA23" s="305"/>
      <c r="AB23" s="709"/>
      <c r="AC23" s="710"/>
      <c r="AD23" s="671"/>
      <c r="AE23" s="674"/>
      <c r="AF23" s="677"/>
      <c r="AG23" s="680"/>
      <c r="AH23" s="683"/>
    </row>
    <row r="24" spans="1:34" s="284" customFormat="1" ht="20" customHeight="1">
      <c r="A24" s="715" t="s">
        <v>84</v>
      </c>
      <c r="B24" s="648" t="s">
        <v>47</v>
      </c>
      <c r="C24" s="651" t="str">
        <f>IF(B24=0,"_",LOOKUP(B24,H_No,Sail_No))</f>
        <v>042</v>
      </c>
      <c r="D24" s="654"/>
      <c r="E24" s="306">
        <v>39</v>
      </c>
      <c r="F24" s="287" t="str">
        <f t="shared" si="14"/>
        <v>Marije</v>
      </c>
      <c r="G24" s="288">
        <v>47</v>
      </c>
      <c r="H24" s="287" t="str">
        <f t="shared" si="14"/>
        <v>Ralph</v>
      </c>
      <c r="I24" s="288">
        <v>6</v>
      </c>
      <c r="J24" s="289"/>
      <c r="K24" s="289"/>
      <c r="L24" s="289">
        <f>IF($I24="DNC",$E$1+1,IF($I24="DNE",$E$1+1,IF($I24="DNF",$E$1+1,IF($I24="DNS",$E$1+1,IF($I24="DSQ",$E$1+2,IF($I24="RAF",$E$1+1,IF($I24="RDG",$E$1+2,IF($I24="OCS",$E$1+2,$I24))))))))</f>
        <v>6</v>
      </c>
      <c r="M24" s="290">
        <v>10</v>
      </c>
      <c r="N24" s="287" t="str">
        <f t="shared" si="19"/>
        <v>Erwin Kanters</v>
      </c>
      <c r="O24" s="290">
        <v>5</v>
      </c>
      <c r="P24" s="287" t="str">
        <f t="shared" si="20"/>
        <v>Cees Hindrix</v>
      </c>
      <c r="Q24" s="290">
        <v>6</v>
      </c>
      <c r="R24" s="289"/>
      <c r="S24" s="289"/>
      <c r="T24" s="291">
        <f>IF($Q24="DNC",$E$1+1,IF($Q24="DNE",$E$1+1,IF($Q24="DNF",$E$1+1,IF($Q24="DNS",$E$1+1,IF($Q24="DSQ",$E$1+2,IF($Q24="RAF",$E$1+1,IF($Q24="RDG",$E$1+2,IF($Q24="OCS",$E$1+2,$Q24))))))))</f>
        <v>6</v>
      </c>
      <c r="U24" s="657">
        <f>IF(D24="N",1,IF(D24="Y",0,0))</f>
        <v>0</v>
      </c>
      <c r="V24" s="292"/>
      <c r="W24" s="292"/>
      <c r="X24" s="292"/>
      <c r="Y24" s="292"/>
      <c r="Z24" s="292"/>
      <c r="AA24" s="292"/>
      <c r="AB24" s="705">
        <f t="shared" ref="AB24" si="21">SUM(U24:AA26)</f>
        <v>0</v>
      </c>
      <c r="AC24" s="706"/>
      <c r="AD24" s="669">
        <f t="shared" ref="AD24" si="22">SUM(L24:L26)</f>
        <v>21</v>
      </c>
      <c r="AE24" s="672">
        <f>SUM(T24:T26)</f>
        <v>20</v>
      </c>
      <c r="AF24" s="675">
        <f t="shared" ref="AF24" si="23">SUM(AB24:AE26)</f>
        <v>41</v>
      </c>
      <c r="AG24" s="678">
        <v>8</v>
      </c>
      <c r="AH24" s="681"/>
    </row>
    <row r="25" spans="1:34" s="284" customFormat="1" ht="20" customHeight="1">
      <c r="A25" s="716"/>
      <c r="B25" s="649"/>
      <c r="C25" s="652"/>
      <c r="D25" s="655"/>
      <c r="E25" s="307">
        <v>39</v>
      </c>
      <c r="F25" s="294" t="str">
        <f t="shared" si="14"/>
        <v>Marije</v>
      </c>
      <c r="G25" s="295">
        <v>47</v>
      </c>
      <c r="H25" s="294" t="str">
        <f t="shared" si="14"/>
        <v>Ralph</v>
      </c>
      <c r="I25" s="296"/>
      <c r="J25" s="295">
        <v>7</v>
      </c>
      <c r="K25" s="296"/>
      <c r="L25" s="296">
        <f>IF($J25="DNC",$E$1+1,IF($J25="DNE",$E$1+1,IF($J25="DNF",$E$1+1,IF($J25="DNS",$E$1+1,IF($J25="DSQ",$E$1+2,IF($J25="RAF",$E$1+1,IF($J25="RDG",$E$1+2,IF($J25="OCS",$E$1+2,$J25))))))))</f>
        <v>7</v>
      </c>
      <c r="M25" s="297">
        <v>10</v>
      </c>
      <c r="N25" s="294" t="str">
        <f t="shared" si="19"/>
        <v>Erwin Kanters</v>
      </c>
      <c r="O25" s="297">
        <v>5</v>
      </c>
      <c r="P25" s="294" t="str">
        <f t="shared" si="20"/>
        <v>Cees Hindrix</v>
      </c>
      <c r="Q25" s="296"/>
      <c r="R25" s="297">
        <v>8</v>
      </c>
      <c r="S25" s="309"/>
      <c r="T25" s="296">
        <f>IF($R25="DNC",$E$1+1,IF($R25="DNE",$E$1+1,IF($R25="DNF",$E$1+1,IF($R25="DNS",$E$1+1,IF($R25="DSQ",$E$1+2,IF($R25="RAF",$E$1+1,IF($R25="RDG",$E$1+2,IF($R25="OCS",$E$1+2,$R25))))))))</f>
        <v>8</v>
      </c>
      <c r="U25" s="658"/>
      <c r="V25" s="298"/>
      <c r="W25" s="298"/>
      <c r="X25" s="298"/>
      <c r="Y25" s="298"/>
      <c r="Z25" s="298"/>
      <c r="AA25" s="298"/>
      <c r="AB25" s="707"/>
      <c r="AC25" s="708"/>
      <c r="AD25" s="670"/>
      <c r="AE25" s="673"/>
      <c r="AF25" s="676"/>
      <c r="AG25" s="679"/>
      <c r="AH25" s="682"/>
    </row>
    <row r="26" spans="1:34" s="284" customFormat="1" ht="20" customHeight="1" thickBot="1">
      <c r="A26" s="717"/>
      <c r="B26" s="650"/>
      <c r="C26" s="653"/>
      <c r="D26" s="656"/>
      <c r="E26" s="308">
        <v>39</v>
      </c>
      <c r="F26" s="300" t="str">
        <f t="shared" si="14"/>
        <v>Marije</v>
      </c>
      <c r="G26" s="301">
        <v>47</v>
      </c>
      <c r="H26" s="300" t="str">
        <f t="shared" si="14"/>
        <v>Ralph</v>
      </c>
      <c r="I26" s="302"/>
      <c r="J26" s="302"/>
      <c r="K26" s="301">
        <v>8</v>
      </c>
      <c r="L26" s="296">
        <f>IF($K26="DNC",$E$1+1,IF($K26="DNE",$E$1+1,IF($K26="DNF",$E$1+1,IF($K26="DNS",$E$1+1,IF($K26="DSQ",$E$1+2,IF($K26="RAF",$E$1+1,IF($K26="RDG",$E$1+2,IF($K26="OCS",$E$1+2,$K26))))))))</f>
        <v>8</v>
      </c>
      <c r="M26" s="303">
        <v>10</v>
      </c>
      <c r="N26" s="300" t="str">
        <f t="shared" si="19"/>
        <v>Erwin Kanters</v>
      </c>
      <c r="O26" s="303">
        <v>5</v>
      </c>
      <c r="P26" s="300" t="str">
        <f t="shared" si="20"/>
        <v>Cees Hindrix</v>
      </c>
      <c r="Q26" s="302"/>
      <c r="R26" s="302"/>
      <c r="S26" s="303">
        <v>6</v>
      </c>
      <c r="T26" s="304">
        <f>IF($S26="DNC",$E$1+1,IF($S26="DNE",$E$1+1,IF($S26="DNF",$E$1+1,IF($S26="DNS",$E$1+1,IF($S26="DSQ",$E$1+2,IF($S26="RAF",$E$1+1,IF($S26="RDG",$E$1+2,IF($S26="OCS",$E$1+2,$S26))))))))</f>
        <v>6</v>
      </c>
      <c r="U26" s="659"/>
      <c r="V26" s="305"/>
      <c r="W26" s="305"/>
      <c r="X26" s="305"/>
      <c r="Y26" s="305"/>
      <c r="Z26" s="305"/>
      <c r="AA26" s="305"/>
      <c r="AB26" s="709"/>
      <c r="AC26" s="710"/>
      <c r="AD26" s="671"/>
      <c r="AE26" s="674"/>
      <c r="AF26" s="677"/>
      <c r="AG26" s="680"/>
      <c r="AH26" s="683"/>
    </row>
    <row r="27" spans="1:34" s="284" customFormat="1" ht="20" customHeight="1">
      <c r="A27" s="721" t="s">
        <v>71</v>
      </c>
      <c r="B27" s="648" t="s">
        <v>42</v>
      </c>
      <c r="C27" s="651" t="str">
        <f>IF(B27=0,"_",LOOKUP(B27,H_No,Sail_No))</f>
        <v>673</v>
      </c>
      <c r="D27" s="654"/>
      <c r="E27" s="306">
        <v>20</v>
      </c>
      <c r="F27" s="287" t="str">
        <f t="shared" si="14"/>
        <v>Jan Willem Brinkhorst</v>
      </c>
      <c r="G27" s="288">
        <v>57</v>
      </c>
      <c r="H27" s="287" t="str">
        <f t="shared" si="14"/>
        <v>Simon Imber</v>
      </c>
      <c r="I27" s="288">
        <v>5</v>
      </c>
      <c r="J27" s="289"/>
      <c r="K27" s="289"/>
      <c r="L27" s="289">
        <f>IF($I27="DNC",$E$1+1,IF($I27="DNE",$E$1+1,IF($I27="DNF",$E$1+1,IF($I27="DNS",$E$1+1,IF($I27="DSQ",$E$1+2,IF($I27="RAF",$E$1+1,IF($I27="RDG",$E$1+2,IF($I27="OCS",$E$1+2,$I27))))))))</f>
        <v>5</v>
      </c>
      <c r="M27" s="290">
        <v>57</v>
      </c>
      <c r="N27" s="287" t="str">
        <f t="shared" si="19"/>
        <v>Simon Imber</v>
      </c>
      <c r="O27" s="290">
        <v>67</v>
      </c>
      <c r="P27" s="287" t="str">
        <f t="shared" si="20"/>
        <v>??</v>
      </c>
      <c r="Q27" s="290">
        <v>5</v>
      </c>
      <c r="R27" s="289"/>
      <c r="S27" s="289"/>
      <c r="T27" s="291">
        <f>IF($Q27="DNC",$E$1+1,IF($Q27="DNE",$E$1+1,IF($Q27="DNF",$E$1+1,IF($Q27="DNS",$E$1+1,IF($Q27="DSQ",$E$1+2,IF($Q27="RAF",$E$1+1,IF($Q27="RDG",$E$1+2,IF($Q27="OCS",$E$1+2,$Q27))))))))</f>
        <v>5</v>
      </c>
      <c r="U27" s="657">
        <f>IF(D27="N",1,IF(D27="Y",0,0))</f>
        <v>0</v>
      </c>
      <c r="V27" s="292"/>
      <c r="W27" s="292"/>
      <c r="X27" s="292"/>
      <c r="Y27" s="292"/>
      <c r="Z27" s="292"/>
      <c r="AA27" s="292"/>
      <c r="AB27" s="705">
        <f t="shared" ref="AB27" si="24">SUM(U27:AA29)</f>
        <v>0</v>
      </c>
      <c r="AC27" s="706"/>
      <c r="AD27" s="669">
        <f>SUM(L27:L29)</f>
        <v>15</v>
      </c>
      <c r="AE27" s="672">
        <f>SUM(T27:T29)</f>
        <v>21</v>
      </c>
      <c r="AF27" s="675">
        <f t="shared" ref="AF27" si="25">SUM(AB27:AE29)</f>
        <v>36</v>
      </c>
      <c r="AG27" s="678">
        <v>5</v>
      </c>
      <c r="AH27" s="681"/>
    </row>
    <row r="28" spans="1:34" s="284" customFormat="1" ht="20" customHeight="1">
      <c r="A28" s="722"/>
      <c r="B28" s="649"/>
      <c r="C28" s="652"/>
      <c r="D28" s="655"/>
      <c r="E28" s="307">
        <v>20</v>
      </c>
      <c r="F28" s="294" t="str">
        <f t="shared" si="14"/>
        <v>Jan Willem Brinkhorst</v>
      </c>
      <c r="G28" s="295">
        <v>57</v>
      </c>
      <c r="H28" s="294" t="str">
        <f t="shared" si="14"/>
        <v>Simon Imber</v>
      </c>
      <c r="I28" s="296"/>
      <c r="J28" s="295">
        <v>8</v>
      </c>
      <c r="K28" s="296"/>
      <c r="L28" s="296">
        <f>IF($J28="DNC",$E$1+1,IF($J28="DNE",$E$1+1,IF($J28="DNF",$E$1+1,IF($J28="DNS",$E$1+1,IF($J28="DSQ",$E$1+2,IF($J28="RAF",$E$1+1,IF($J28="RDG",$E$1+2,IF($J28="OCS",$E$1+2,$J28))))))))</f>
        <v>8</v>
      </c>
      <c r="M28" s="297">
        <v>57</v>
      </c>
      <c r="N28" s="294" t="str">
        <f t="shared" si="19"/>
        <v>Simon Imber</v>
      </c>
      <c r="O28" s="297">
        <v>67</v>
      </c>
      <c r="P28" s="294" t="str">
        <f t="shared" si="20"/>
        <v>??</v>
      </c>
      <c r="Q28" s="296"/>
      <c r="R28" s="297">
        <v>5</v>
      </c>
      <c r="S28" s="296"/>
      <c r="T28" s="296">
        <f>IF($R28="DNC",$E$1+1,IF($R28="DNE",$E$1+1,IF($R28="DNF",$E$1+1,IF($R28="DNS",$E$1+1,IF($R28="DSQ",$E$1+2,IF($R28="RAF",$E$1+1,IF($R28="RDG",$E$1+2,IF($R28="OCS",$E$1+2,$R28))))))))</f>
        <v>5</v>
      </c>
      <c r="U28" s="658"/>
      <c r="V28" s="298"/>
      <c r="W28" s="298"/>
      <c r="X28" s="298"/>
      <c r="Y28" s="298"/>
      <c r="Z28" s="298"/>
      <c r="AA28" s="298"/>
      <c r="AB28" s="707"/>
      <c r="AC28" s="708"/>
      <c r="AD28" s="670"/>
      <c r="AE28" s="673"/>
      <c r="AF28" s="676"/>
      <c r="AG28" s="679"/>
      <c r="AH28" s="682"/>
    </row>
    <row r="29" spans="1:34" s="284" customFormat="1" ht="20" customHeight="1" thickBot="1">
      <c r="A29" s="723"/>
      <c r="B29" s="650"/>
      <c r="C29" s="653"/>
      <c r="D29" s="656"/>
      <c r="E29" s="308">
        <v>20</v>
      </c>
      <c r="F29" s="300" t="str">
        <f t="shared" si="14"/>
        <v>Jan Willem Brinkhorst</v>
      </c>
      <c r="G29" s="301">
        <v>57</v>
      </c>
      <c r="H29" s="300" t="str">
        <f t="shared" si="14"/>
        <v>Simon Imber</v>
      </c>
      <c r="I29" s="302"/>
      <c r="J29" s="302"/>
      <c r="K29" s="301">
        <v>2</v>
      </c>
      <c r="L29" s="296">
        <f>IF($K29="DNC",$E$1+1,IF($K29="DNE",$E$1+1,IF($K29="DNF",$E$1+1,IF($K29="DNS",$E$1+1,IF($K29="DSQ",$E$1+2,IF($K29="RAF",$E$1+1,IF($K29="RDG",$E$1+2,IF($K29="OCS",$E$1+2,$K29))))))))</f>
        <v>2</v>
      </c>
      <c r="M29" s="303">
        <v>57</v>
      </c>
      <c r="N29" s="300" t="str">
        <f t="shared" si="19"/>
        <v>Simon Imber</v>
      </c>
      <c r="O29" s="303">
        <v>67</v>
      </c>
      <c r="P29" s="300" t="str">
        <f t="shared" si="20"/>
        <v>??</v>
      </c>
      <c r="Q29" s="302"/>
      <c r="R29" s="302"/>
      <c r="S29" s="303" t="s">
        <v>10</v>
      </c>
      <c r="T29" s="304">
        <f>IF($S29="DNC",$E$1+1,IF($S29="DNE",$E$1+1,IF($S29="DNF",$E$1+1,IF($S29="DNS",$E$1+1,IF($S29="DSQ",$E$1+2,IF($S29="RAF",$E$1+1,IF($S29="RDG",$E$1+2,IF($S29="OCS",$E$1+2,$S29))))))))</f>
        <v>11</v>
      </c>
      <c r="U29" s="659"/>
      <c r="V29" s="305"/>
      <c r="W29" s="305"/>
      <c r="X29" s="305"/>
      <c r="Y29" s="305"/>
      <c r="Z29" s="305"/>
      <c r="AA29" s="305"/>
      <c r="AB29" s="709"/>
      <c r="AC29" s="710"/>
      <c r="AD29" s="671"/>
      <c r="AE29" s="674"/>
      <c r="AF29" s="677"/>
      <c r="AG29" s="680"/>
      <c r="AH29" s="683"/>
    </row>
    <row r="30" spans="1:34" s="284" customFormat="1" ht="20" customHeight="1">
      <c r="A30" s="718" t="s">
        <v>104</v>
      </c>
      <c r="B30" s="648" t="s">
        <v>45</v>
      </c>
      <c r="C30" s="651" t="str">
        <f>IF(B30=0,"_",LOOKUP(B30,H_No,Sail_No))</f>
        <v>680</v>
      </c>
      <c r="D30" s="654"/>
      <c r="E30" s="306"/>
      <c r="F30" s="287"/>
      <c r="G30" s="288"/>
      <c r="H30" s="287"/>
      <c r="I30" s="288" t="s">
        <v>246</v>
      </c>
      <c r="J30" s="289"/>
      <c r="K30" s="289"/>
      <c r="L30" s="289" t="str">
        <f>IF($I30="DNC",$E$1+1,IF($I30="DNE",$E$1+1,IF($I30="DNF",$E$1+1,IF($I30="DNS",$E$1+1,IF($I30="DSQ",$E$1+2,IF($I30="RAF",$E$1+1,IF($I30="RDG",$E$1+2,IF($I30="OCS",$E$1+2,$I30))))))))</f>
        <v>WNU</v>
      </c>
      <c r="M30" s="290"/>
      <c r="N30" s="287"/>
      <c r="O30" s="290"/>
      <c r="P30" s="287"/>
      <c r="Q30" s="290" t="s">
        <v>246</v>
      </c>
      <c r="R30" s="289"/>
      <c r="S30" s="289"/>
      <c r="T30" s="291" t="str">
        <f>IF($Q30="DNC",$E$1+1,IF($Q30="DNE",$E$1+1,IF($Q30="DNF",$E$1+1,IF($Q30="DNS",$E$1+1,IF($Q30="DSQ",$E$1+2,IF($Q30="RAF",$E$1+1,IF($Q30="RDG",$E$1+2,IF($Q30="OCS",$E$1+2,$Q30))))))))</f>
        <v>WNU</v>
      </c>
      <c r="U30" s="657">
        <f>IF(D30="N",1,IF(D30="Y",0,0))</f>
        <v>0</v>
      </c>
      <c r="V30" s="292"/>
      <c r="W30" s="292"/>
      <c r="X30" s="292"/>
      <c r="Y30" s="292"/>
      <c r="Z30" s="292"/>
      <c r="AA30" s="292"/>
      <c r="AB30" s="705">
        <f t="shared" ref="AB30" si="26">SUM(U30:AA32)</f>
        <v>0</v>
      </c>
      <c r="AC30" s="706"/>
      <c r="AD30" s="669">
        <f t="shared" ref="AD30" si="27">SUM(L30:L32)</f>
        <v>0</v>
      </c>
      <c r="AE30" s="672">
        <f>SUM(T30:T32)</f>
        <v>0</v>
      </c>
      <c r="AF30" s="675">
        <f t="shared" ref="AF30" si="28">SUM(AB30:AE32)</f>
        <v>0</v>
      </c>
      <c r="AG30" s="678"/>
      <c r="AH30" s="681"/>
    </row>
    <row r="31" spans="1:34" s="284" customFormat="1" ht="20" customHeight="1">
      <c r="A31" s="719"/>
      <c r="B31" s="649"/>
      <c r="C31" s="652"/>
      <c r="D31" s="655"/>
      <c r="E31" s="307"/>
      <c r="F31" s="294"/>
      <c r="G31" s="295"/>
      <c r="H31" s="294"/>
      <c r="I31" s="296"/>
      <c r="J31" s="295" t="s">
        <v>246</v>
      </c>
      <c r="K31" s="296"/>
      <c r="L31" s="296" t="str">
        <f>IF($J31="DNC",$E$1+1,IF($J31="DNE",$E$1+1,IF($J31="DNF",$E$1+1,IF($J31="DNS",$E$1+1,IF($J31="DSQ",$E$1+2,IF($J31="RAF",$E$1+1,IF($J31="RDG",$E$1+2,IF($J31="OCS",$E$1+2,$J31))))))))</f>
        <v>WNU</v>
      </c>
      <c r="M31" s="297"/>
      <c r="N31" s="294"/>
      <c r="O31" s="297"/>
      <c r="P31" s="294"/>
      <c r="Q31" s="296"/>
      <c r="R31" s="297" t="s">
        <v>246</v>
      </c>
      <c r="S31" s="296"/>
      <c r="T31" s="296" t="str">
        <f>IF($R31="DNC",$E$1+1,IF($R31="DNE",$E$1+1,IF($R31="DNF",$E$1+1,IF($R31="DNS",$E$1+1,IF($R31="DSQ",$E$1+2,IF($R31="RAF",$E$1+1,IF($R31="RDG",$E$1+2,IF($R31="OCS",$E$1+2,$R31))))))))</f>
        <v>WNU</v>
      </c>
      <c r="U31" s="658"/>
      <c r="V31" s="298"/>
      <c r="W31" s="298"/>
      <c r="X31" s="298"/>
      <c r="Y31" s="298"/>
      <c r="Z31" s="298"/>
      <c r="AA31" s="298"/>
      <c r="AB31" s="707"/>
      <c r="AC31" s="708"/>
      <c r="AD31" s="670"/>
      <c r="AE31" s="673"/>
      <c r="AF31" s="676"/>
      <c r="AG31" s="679"/>
      <c r="AH31" s="682"/>
    </row>
    <row r="32" spans="1:34" s="284" customFormat="1" ht="20" customHeight="1" thickBot="1">
      <c r="A32" s="720"/>
      <c r="B32" s="650"/>
      <c r="C32" s="653"/>
      <c r="D32" s="656"/>
      <c r="E32" s="308"/>
      <c r="F32" s="300"/>
      <c r="G32" s="301"/>
      <c r="H32" s="300"/>
      <c r="I32" s="302"/>
      <c r="J32" s="302"/>
      <c r="K32" s="301" t="s">
        <v>246</v>
      </c>
      <c r="L32" s="296" t="str">
        <f>IF($K32="DNC",$E$1+1,IF($K32="DNE",$E$1+1,IF($K32="DNF",$E$1+1,IF($K32="DNS",$E$1+1,IF($K32="DSQ",$E$1+2,IF($K32="RAF",$E$1+1,IF($K32="RDG",$E$1+2,IF($K32="OCS",$E$1+2,$K32))))))))</f>
        <v>WNU</v>
      </c>
      <c r="M32" s="303"/>
      <c r="N32" s="300"/>
      <c r="O32" s="303"/>
      <c r="P32" s="300"/>
      <c r="Q32" s="302"/>
      <c r="R32" s="302"/>
      <c r="S32" s="303" t="s">
        <v>246</v>
      </c>
      <c r="T32" s="304" t="str">
        <f>IF($S32="DNC",$E$1+1,IF($S32="DNE",$E$1+1,IF($S32="DNF",$E$1+1,IF($S32="DNS",$E$1+1,IF($S32="DSQ",$E$1+2,IF($S32="RAF",$E$1+1,IF($S32="RDG",$E$1+2,IF($S32="OCS",$E$1+2,$S32))))))))</f>
        <v>WNU</v>
      </c>
      <c r="U32" s="659"/>
      <c r="V32" s="305"/>
      <c r="W32" s="305"/>
      <c r="X32" s="305"/>
      <c r="Y32" s="305"/>
      <c r="Z32" s="305"/>
      <c r="AA32" s="305"/>
      <c r="AB32" s="709"/>
      <c r="AC32" s="710"/>
      <c r="AD32" s="671"/>
      <c r="AE32" s="674"/>
      <c r="AF32" s="677"/>
      <c r="AG32" s="680"/>
      <c r="AH32" s="683"/>
    </row>
    <row r="33" spans="1:34" s="284" customFormat="1" ht="19.5" customHeight="1">
      <c r="A33" s="718" t="s">
        <v>103</v>
      </c>
      <c r="B33" s="648" t="s">
        <v>249</v>
      </c>
      <c r="C33" s="651" t="str">
        <f>IF(B33=0,"_",LOOKUP(B33,H_No,Sail_No))</f>
        <v>259</v>
      </c>
      <c r="D33" s="654"/>
      <c r="E33" s="306">
        <v>14</v>
      </c>
      <c r="F33" s="287" t="str">
        <f t="shared" si="14"/>
        <v>Giles Brinsley</v>
      </c>
      <c r="G33" s="288">
        <v>27</v>
      </c>
      <c r="H33" s="287" t="str">
        <f t="shared" si="14"/>
        <v>Jules Brinsley</v>
      </c>
      <c r="I33" s="288">
        <v>1</v>
      </c>
      <c r="J33" s="289"/>
      <c r="K33" s="289"/>
      <c r="L33" s="289">
        <f>IF($I33="DNC",$E$1+1,IF($I33="DNE",$E$1+1,IF($I33="DNF",$E$1+1,IF($I33="DNS",$E$1+1,IF($I33="DSQ",$E$1+2,IF($I33="RAF",$E$1+1,IF($I33="RDG",$E$1+2,IF($I33="OCS",$E$1+2,$I33))))))))</f>
        <v>1</v>
      </c>
      <c r="M33" s="290">
        <v>14</v>
      </c>
      <c r="N33" s="287" t="str">
        <f t="shared" ref="N33:N35" si="29">IF(M33=0,"",LOOKUP(M33,No,Name))</f>
        <v>Giles Brinsley</v>
      </c>
      <c r="O33" s="290">
        <v>27</v>
      </c>
      <c r="P33" s="287" t="str">
        <f t="shared" ref="P33:P35" si="30">IF(O33=0,"",LOOKUP(O33,No,Name))</f>
        <v>Jules Brinsley</v>
      </c>
      <c r="Q33" s="290">
        <v>1</v>
      </c>
      <c r="R33" s="289"/>
      <c r="S33" s="289"/>
      <c r="T33" s="291">
        <f>IF($Q33="DNC",$E$1+1,IF($Q33="DNE",$E$1+1,IF($Q33="DNF",$E$1+1,IF($Q33="DNS",$E$1+1,IF($Q33="DSQ",$E$1+2,IF($Q33="RAF",$E$1+1,IF($Q33="RDG",$E$1+2,IF($Q33="OCS",$E$1+2,$Q33))))))))</f>
        <v>1</v>
      </c>
      <c r="U33" s="657">
        <f>IF(D33="N",1,IF(D33="Y",0,0))</f>
        <v>0</v>
      </c>
      <c r="V33" s="292">
        <v>2</v>
      </c>
      <c r="W33" s="292">
        <v>1</v>
      </c>
      <c r="X33" s="292"/>
      <c r="Y33" s="292"/>
      <c r="Z33" s="292"/>
      <c r="AA33" s="292"/>
      <c r="AB33" s="705">
        <f t="shared" ref="AB33" si="31">SUM(U33:AA35)</f>
        <v>9</v>
      </c>
      <c r="AC33" s="706"/>
      <c r="AD33" s="669">
        <f t="shared" ref="AD33" si="32">SUM(L33:L35)</f>
        <v>4</v>
      </c>
      <c r="AE33" s="672">
        <f>SUM(T33:T35)</f>
        <v>3</v>
      </c>
      <c r="AF33" s="675">
        <f>SUM(AB33:AE35)</f>
        <v>16</v>
      </c>
      <c r="AG33" s="711">
        <v>2</v>
      </c>
      <c r="AH33" s="681" t="s">
        <v>250</v>
      </c>
    </row>
    <row r="34" spans="1:34" s="284" customFormat="1" ht="20" customHeight="1">
      <c r="A34" s="719"/>
      <c r="B34" s="649"/>
      <c r="C34" s="652"/>
      <c r="D34" s="655"/>
      <c r="E34" s="307">
        <v>14</v>
      </c>
      <c r="F34" s="294" t="str">
        <f t="shared" si="14"/>
        <v>Giles Brinsley</v>
      </c>
      <c r="G34" s="295">
        <v>27</v>
      </c>
      <c r="H34" s="294" t="str">
        <f t="shared" si="14"/>
        <v>Jules Brinsley</v>
      </c>
      <c r="I34" s="296"/>
      <c r="J34" s="295">
        <v>2</v>
      </c>
      <c r="K34" s="296"/>
      <c r="L34" s="296">
        <f>IF($J34="DNC",$E$1+1,IF($J34="DNE",$E$1+1,IF($J34="DNF",$E$1+1,IF($J34="DNS",$E$1+1,IF($J34="DSQ",$E$1+2,IF($J34="RAF",$E$1+1,IF($J34="RDG",$E$1+2,IF($J34="OCS",$E$1+2,$J34))))))))</f>
        <v>2</v>
      </c>
      <c r="M34" s="297">
        <v>14</v>
      </c>
      <c r="N34" s="294" t="str">
        <f t="shared" si="29"/>
        <v>Giles Brinsley</v>
      </c>
      <c r="O34" s="297">
        <v>27</v>
      </c>
      <c r="P34" s="294" t="str">
        <f t="shared" si="30"/>
        <v>Jules Brinsley</v>
      </c>
      <c r="Q34" s="296"/>
      <c r="R34" s="297">
        <v>1</v>
      </c>
      <c r="S34" s="296"/>
      <c r="T34" s="296">
        <f>IF($R34="DNC",$E$1+1,IF($R34="DNE",$E$1+1,IF($R34="DNF",$E$1+1,IF($R34="DNS",$E$1+1,IF($R34="DSQ",$E$1+2,IF($R34="RAF",$E$1+1,IF($R34="RDG",$E$1+2,IF($R34="OCS",$E$1+2,$R34))))))))</f>
        <v>1</v>
      </c>
      <c r="U34" s="658"/>
      <c r="V34" s="298">
        <v>2</v>
      </c>
      <c r="W34" s="298">
        <v>1</v>
      </c>
      <c r="X34" s="298"/>
      <c r="Y34" s="298"/>
      <c r="Z34" s="298"/>
      <c r="AA34" s="298"/>
      <c r="AB34" s="707"/>
      <c r="AC34" s="708"/>
      <c r="AD34" s="670"/>
      <c r="AE34" s="673"/>
      <c r="AF34" s="676"/>
      <c r="AG34" s="679"/>
      <c r="AH34" s="682"/>
    </row>
    <row r="35" spans="1:34" s="284" customFormat="1" ht="20" customHeight="1" thickBot="1">
      <c r="A35" s="719"/>
      <c r="B35" s="649"/>
      <c r="C35" s="652"/>
      <c r="D35" s="655"/>
      <c r="E35" s="310">
        <v>14</v>
      </c>
      <c r="F35" s="311" t="str">
        <f t="shared" ref="F35:F37" si="33">IF(E35=0,"",LOOKUP(E35,No,Name))</f>
        <v>Giles Brinsley</v>
      </c>
      <c r="G35" s="312">
        <v>27</v>
      </c>
      <c r="H35" s="311" t="str">
        <f t="shared" ref="H35:H37" si="34">IF(G35=0,"",LOOKUP(G35,No,Name))</f>
        <v>Jules Brinsley</v>
      </c>
      <c r="I35" s="313"/>
      <c r="J35" s="313"/>
      <c r="K35" s="312">
        <v>1</v>
      </c>
      <c r="L35" s="313">
        <f>IF($K35="DNC",$E$1+1,IF($K35="DNE",$E$1+1,IF($K35="DNF",$E$1+1,IF($K35="DNS",$E$1+1,IF($K35="DSQ",$E$1+2,IF($K35="RAF",$E$1+1,IF($K35="RDG",$E$1+2,IF($K35="OCS",$E$1+2,$K35))))))))</f>
        <v>1</v>
      </c>
      <c r="M35" s="303">
        <v>14</v>
      </c>
      <c r="N35" s="300" t="str">
        <f t="shared" si="29"/>
        <v>Giles Brinsley</v>
      </c>
      <c r="O35" s="303">
        <v>27</v>
      </c>
      <c r="P35" s="300" t="str">
        <f t="shared" si="30"/>
        <v>Jules Brinsley</v>
      </c>
      <c r="Q35" s="302"/>
      <c r="R35" s="302"/>
      <c r="S35" s="303">
        <v>1</v>
      </c>
      <c r="T35" s="314">
        <f>IF($S35="DNC",$E$1+1,IF($S35="DNE",$E$1+1,IF($S35="DNF",$E$1+1,IF($S35="DNS",$E$1+1,IF($S35="DSQ",$E$1+2,IF($S35="RAF",$E$1+1,IF($S35="RDG",$E$1+2,IF($S35="OCS",$E$1+2,$S35))))))))</f>
        <v>1</v>
      </c>
      <c r="U35" s="658"/>
      <c r="V35" s="305">
        <v>2</v>
      </c>
      <c r="W35" s="305">
        <v>1</v>
      </c>
      <c r="X35" s="315"/>
      <c r="Y35" s="315"/>
      <c r="Z35" s="315"/>
      <c r="AA35" s="315"/>
      <c r="AB35" s="707"/>
      <c r="AC35" s="708"/>
      <c r="AD35" s="670"/>
      <c r="AE35" s="673"/>
      <c r="AF35" s="676"/>
      <c r="AG35" s="679"/>
      <c r="AH35" s="683"/>
    </row>
    <row r="36" spans="1:34" s="284" customFormat="1" ht="40" customHeight="1" thickBot="1">
      <c r="A36" s="316" t="s">
        <v>251</v>
      </c>
      <c r="B36" s="317"/>
      <c r="C36" s="318"/>
      <c r="D36" s="319"/>
      <c r="E36" s="320"/>
      <c r="F36" s="321" t="str">
        <f t="shared" si="33"/>
        <v/>
      </c>
      <c r="G36" s="322"/>
      <c r="H36" s="321" t="str">
        <f t="shared" si="34"/>
        <v/>
      </c>
      <c r="I36" s="323"/>
      <c r="J36" s="323"/>
      <c r="K36" s="323"/>
      <c r="L36" s="323"/>
      <c r="M36" s="322"/>
      <c r="N36" s="321" t="str">
        <f t="shared" si="19"/>
        <v/>
      </c>
      <c r="O36" s="324"/>
      <c r="P36" s="321" t="str">
        <f t="shared" si="20"/>
        <v/>
      </c>
      <c r="Q36" s="323"/>
      <c r="R36" s="323"/>
      <c r="S36" s="323"/>
      <c r="T36" s="323"/>
      <c r="U36" s="323">
        <f>IF(E36=0,0,IF(E36=M36,2,0))</f>
        <v>0</v>
      </c>
      <c r="V36" s="325"/>
      <c r="W36" s="325"/>
      <c r="X36" s="325"/>
      <c r="Y36" s="325"/>
      <c r="Z36" s="325"/>
      <c r="AA36" s="325"/>
      <c r="AB36" s="724"/>
      <c r="AC36" s="725"/>
      <c r="AD36" s="326"/>
      <c r="AE36" s="327"/>
      <c r="AF36" s="328"/>
      <c r="AG36" s="328"/>
      <c r="AH36" s="329"/>
    </row>
    <row r="37" spans="1:34" s="284" customFormat="1" ht="40" customHeight="1" thickBot="1">
      <c r="A37" s="316" t="s">
        <v>252</v>
      </c>
      <c r="B37" s="317"/>
      <c r="C37" s="318"/>
      <c r="D37" s="319"/>
      <c r="E37" s="320"/>
      <c r="F37" s="321" t="str">
        <f t="shared" si="33"/>
        <v/>
      </c>
      <c r="G37" s="322"/>
      <c r="H37" s="321" t="str">
        <f t="shared" si="34"/>
        <v/>
      </c>
      <c r="I37" s="323"/>
      <c r="J37" s="323"/>
      <c r="K37" s="323"/>
      <c r="L37" s="323"/>
      <c r="M37" s="322"/>
      <c r="N37" s="321" t="str">
        <f t="shared" si="19"/>
        <v/>
      </c>
      <c r="O37" s="324"/>
      <c r="P37" s="321" t="str">
        <f t="shared" si="20"/>
        <v/>
      </c>
      <c r="Q37" s="323"/>
      <c r="R37" s="323"/>
      <c r="S37" s="323"/>
      <c r="T37" s="323"/>
      <c r="U37" s="323">
        <f>IF(E37=0,0,IF(E37=M37,2,0))</f>
        <v>0</v>
      </c>
      <c r="V37" s="325"/>
      <c r="W37" s="325"/>
      <c r="X37" s="325"/>
      <c r="Y37" s="325"/>
      <c r="Z37" s="325"/>
      <c r="AA37" s="325"/>
      <c r="AB37" s="724"/>
      <c r="AC37" s="725"/>
      <c r="AD37" s="326"/>
      <c r="AE37" s="327"/>
      <c r="AF37" s="330"/>
      <c r="AG37" s="330"/>
      <c r="AH37" s="329"/>
    </row>
    <row r="38" spans="1:34" s="332" customFormat="1" ht="26.25" customHeight="1">
      <c r="A38" s="331" t="s">
        <v>175</v>
      </c>
      <c r="C38" s="333"/>
      <c r="D38" s="333"/>
      <c r="E38" s="334"/>
      <c r="F38" s="335"/>
      <c r="H38" s="733" t="s">
        <v>176</v>
      </c>
      <c r="I38" s="734"/>
      <c r="J38" s="336"/>
      <c r="K38" s="337"/>
      <c r="L38" s="337"/>
      <c r="M38" s="333"/>
      <c r="N38" s="335"/>
      <c r="O38" s="333"/>
      <c r="P38" s="335"/>
      <c r="Q38" s="333"/>
      <c r="R38" s="337"/>
      <c r="S38" s="337"/>
      <c r="T38" s="337"/>
      <c r="U38" s="333"/>
      <c r="V38" s="333"/>
      <c r="W38" s="333"/>
      <c r="X38" s="333"/>
      <c r="Y38" s="333"/>
      <c r="Z38" s="333"/>
      <c r="AA38" s="333"/>
      <c r="AB38" s="333"/>
      <c r="AC38" s="333"/>
      <c r="AD38" s="333"/>
      <c r="AE38" s="333"/>
      <c r="AF38" s="333"/>
      <c r="AG38" s="333"/>
      <c r="AH38" s="335"/>
    </row>
    <row r="39" spans="1:34" s="344" customFormat="1" ht="18.75" customHeight="1">
      <c r="A39" s="338">
        <v>1</v>
      </c>
      <c r="B39" s="726" t="s">
        <v>253</v>
      </c>
      <c r="C39" s="726"/>
      <c r="D39" s="726"/>
      <c r="E39" s="726"/>
      <c r="F39" s="726"/>
      <c r="G39" s="339">
        <v>1</v>
      </c>
      <c r="H39" s="340" t="s">
        <v>9</v>
      </c>
      <c r="I39" s="341">
        <v>2</v>
      </c>
      <c r="J39" s="342" t="s">
        <v>149</v>
      </c>
      <c r="K39" s="343"/>
      <c r="L39" s="343"/>
      <c r="M39" s="335"/>
      <c r="N39" s="335"/>
      <c r="O39" s="735" t="s">
        <v>254</v>
      </c>
      <c r="P39" s="735"/>
      <c r="Q39" s="735"/>
      <c r="R39" s="735"/>
      <c r="S39" s="735"/>
      <c r="T39" s="735"/>
      <c r="U39" s="735"/>
      <c r="V39" s="735"/>
      <c r="W39" s="735"/>
      <c r="X39" s="735"/>
      <c r="Y39" s="735"/>
      <c r="Z39" s="735"/>
      <c r="AA39" s="735"/>
      <c r="AB39" s="735"/>
      <c r="AC39" s="735"/>
      <c r="AD39" s="735"/>
      <c r="AE39" s="735"/>
      <c r="AF39" s="735"/>
      <c r="AG39" s="735"/>
      <c r="AH39" s="735"/>
    </row>
    <row r="40" spans="1:34" s="344" customFormat="1" ht="18.75" customHeight="1">
      <c r="A40" s="338">
        <v>2</v>
      </c>
      <c r="B40" s="726" t="s">
        <v>255</v>
      </c>
      <c r="C40" s="726"/>
      <c r="D40" s="726"/>
      <c r="E40" s="726"/>
      <c r="F40" s="726"/>
      <c r="G40" s="339">
        <v>2</v>
      </c>
      <c r="H40" s="345" t="s">
        <v>156</v>
      </c>
      <c r="I40" s="341">
        <v>2</v>
      </c>
      <c r="J40" s="346" t="s">
        <v>157</v>
      </c>
      <c r="K40" s="343"/>
      <c r="L40" s="343"/>
      <c r="M40" s="335"/>
      <c r="N40" s="335"/>
      <c r="O40" s="736" t="s">
        <v>256</v>
      </c>
      <c r="P40" s="736"/>
      <c r="Q40" s="736"/>
      <c r="R40" s="736"/>
      <c r="S40" s="736"/>
      <c r="T40" s="736"/>
      <c r="U40" s="736"/>
      <c r="V40" s="736"/>
      <c r="W40" s="736"/>
      <c r="X40" s="736"/>
      <c r="Y40" s="736"/>
      <c r="Z40" s="736"/>
      <c r="AA40" s="736"/>
      <c r="AB40" s="736"/>
      <c r="AC40" s="736"/>
      <c r="AD40" s="736"/>
      <c r="AE40" s="736"/>
      <c r="AF40" s="347"/>
      <c r="AG40" s="347"/>
      <c r="AH40" s="348"/>
    </row>
    <row r="41" spans="1:34" s="344" customFormat="1" ht="18.75" customHeight="1">
      <c r="A41" s="338">
        <v>3</v>
      </c>
      <c r="B41" s="726" t="s">
        <v>257</v>
      </c>
      <c r="C41" s="726"/>
      <c r="D41" s="726"/>
      <c r="E41" s="726"/>
      <c r="F41" s="726"/>
      <c r="G41" s="339">
        <v>2</v>
      </c>
      <c r="H41" s="345" t="s">
        <v>8</v>
      </c>
      <c r="I41" s="349">
        <v>1</v>
      </c>
      <c r="J41" s="346" t="s">
        <v>152</v>
      </c>
      <c r="K41" s="343"/>
      <c r="L41" s="343"/>
      <c r="M41" s="335"/>
      <c r="N41" s="335"/>
      <c r="O41" s="736"/>
      <c r="P41" s="736"/>
      <c r="Q41" s="736"/>
      <c r="R41" s="736"/>
      <c r="S41" s="736"/>
      <c r="T41" s="736"/>
      <c r="U41" s="736"/>
      <c r="V41" s="736"/>
      <c r="W41" s="736"/>
      <c r="X41" s="736"/>
      <c r="Y41" s="736"/>
      <c r="Z41" s="736"/>
      <c r="AA41" s="736"/>
      <c r="AB41" s="736"/>
      <c r="AC41" s="736"/>
      <c r="AD41" s="736"/>
      <c r="AE41" s="736"/>
      <c r="AF41" s="347"/>
      <c r="AG41" s="347"/>
      <c r="AH41" s="348"/>
    </row>
    <row r="42" spans="1:34" s="344" customFormat="1" ht="18.75" customHeight="1">
      <c r="A42" s="338">
        <v>4</v>
      </c>
      <c r="B42" s="726" t="s">
        <v>258</v>
      </c>
      <c r="C42" s="726"/>
      <c r="D42" s="726"/>
      <c r="E42" s="726"/>
      <c r="F42" s="726"/>
      <c r="G42" s="339">
        <v>1</v>
      </c>
      <c r="H42" s="340" t="s">
        <v>6</v>
      </c>
      <c r="I42" s="349">
        <v>1</v>
      </c>
      <c r="J42" s="343" t="s">
        <v>150</v>
      </c>
      <c r="K42" s="343"/>
      <c r="L42" s="343"/>
      <c r="M42" s="335"/>
      <c r="N42" s="335"/>
      <c r="O42" s="736"/>
      <c r="P42" s="736"/>
      <c r="Q42" s="736"/>
      <c r="R42" s="736"/>
      <c r="S42" s="736"/>
      <c r="T42" s="736"/>
      <c r="U42" s="736"/>
      <c r="V42" s="736"/>
      <c r="W42" s="736"/>
      <c r="X42" s="736"/>
      <c r="Y42" s="736"/>
      <c r="Z42" s="736"/>
      <c r="AA42" s="736"/>
      <c r="AB42" s="736"/>
      <c r="AC42" s="736"/>
      <c r="AD42" s="736"/>
      <c r="AE42" s="736"/>
      <c r="AF42" s="335"/>
      <c r="AG42" s="335"/>
      <c r="AH42" s="335"/>
    </row>
    <row r="43" spans="1:34" s="344" customFormat="1" ht="18.75" customHeight="1">
      <c r="A43" s="338">
        <v>5</v>
      </c>
      <c r="B43" s="726" t="s">
        <v>259</v>
      </c>
      <c r="C43" s="726"/>
      <c r="D43" s="726"/>
      <c r="E43" s="726"/>
      <c r="F43" s="726"/>
      <c r="G43" s="339">
        <v>0</v>
      </c>
      <c r="H43" s="345" t="s">
        <v>7</v>
      </c>
      <c r="I43" s="349">
        <v>1</v>
      </c>
      <c r="J43" s="346" t="s">
        <v>155</v>
      </c>
      <c r="K43" s="343"/>
      <c r="L43" s="343"/>
      <c r="M43" s="335"/>
      <c r="N43" s="335"/>
      <c r="O43" s="347"/>
      <c r="P43" s="348"/>
      <c r="Q43" s="347"/>
      <c r="R43" s="347"/>
      <c r="S43" s="347"/>
      <c r="T43" s="347"/>
      <c r="U43" s="347"/>
      <c r="V43" s="347"/>
      <c r="W43" s="347"/>
      <c r="X43" s="347"/>
      <c r="Y43" s="347"/>
      <c r="Z43" s="347"/>
      <c r="AA43" s="347"/>
      <c r="AB43" s="347"/>
      <c r="AC43" s="347"/>
      <c r="AD43" s="347"/>
      <c r="AE43" s="347"/>
      <c r="AF43" s="335"/>
      <c r="AG43" s="335"/>
      <c r="AH43" s="335"/>
    </row>
    <row r="44" spans="1:34" s="344" customFormat="1" ht="18.75" customHeight="1">
      <c r="A44" s="338">
        <v>6</v>
      </c>
      <c r="B44" s="726" t="s">
        <v>260</v>
      </c>
      <c r="C44" s="726"/>
      <c r="D44" s="726"/>
      <c r="E44" s="726"/>
      <c r="F44" s="726"/>
      <c r="G44" s="339">
        <v>2</v>
      </c>
      <c r="H44" s="345" t="s">
        <v>10</v>
      </c>
      <c r="I44" s="341">
        <v>2</v>
      </c>
      <c r="J44" s="346" t="s">
        <v>261</v>
      </c>
      <c r="K44" s="343"/>
      <c r="L44" s="343"/>
      <c r="M44" s="335"/>
      <c r="N44" s="335"/>
      <c r="O44" s="335"/>
      <c r="P44" s="335"/>
      <c r="Q44" s="335"/>
      <c r="R44" s="343"/>
      <c r="S44" s="343"/>
      <c r="T44" s="343"/>
      <c r="U44" s="335"/>
      <c r="V44" s="335"/>
      <c r="W44" s="335"/>
      <c r="X44" s="335"/>
      <c r="Y44" s="335"/>
      <c r="Z44" s="335"/>
      <c r="AA44" s="335"/>
      <c r="AB44" s="335"/>
      <c r="AC44" s="335"/>
      <c r="AD44" s="335"/>
      <c r="AE44" s="335"/>
      <c r="AF44" s="335"/>
      <c r="AG44" s="335"/>
      <c r="AH44" s="335"/>
    </row>
    <row r="45" spans="1:34" s="344" customFormat="1" ht="18.75" customHeight="1">
      <c r="A45" s="338">
        <v>7</v>
      </c>
      <c r="B45" s="726" t="s">
        <v>262</v>
      </c>
      <c r="C45" s="726"/>
      <c r="D45" s="726"/>
      <c r="E45" s="726"/>
      <c r="F45" s="726"/>
      <c r="G45" s="339">
        <v>0</v>
      </c>
      <c r="H45" s="345" t="s">
        <v>153</v>
      </c>
      <c r="I45" s="349">
        <v>1</v>
      </c>
      <c r="J45" s="346" t="s">
        <v>154</v>
      </c>
      <c r="K45" s="343"/>
      <c r="L45" s="343"/>
      <c r="M45" s="335"/>
      <c r="N45" s="335"/>
      <c r="O45" s="335"/>
      <c r="P45" s="335"/>
      <c r="Q45" s="335"/>
      <c r="R45" s="343"/>
      <c r="S45" s="343"/>
      <c r="T45" s="343"/>
      <c r="U45" s="335"/>
      <c r="V45" s="335"/>
      <c r="W45" s="335"/>
      <c r="X45" s="335"/>
      <c r="Y45" s="335"/>
      <c r="Z45" s="335"/>
      <c r="AA45" s="335"/>
      <c r="AB45" s="335"/>
      <c r="AC45" s="335"/>
      <c r="AD45" s="335"/>
      <c r="AE45" s="335"/>
      <c r="AF45" s="335"/>
      <c r="AG45" s="335"/>
      <c r="AH45" s="335"/>
    </row>
    <row r="46" spans="1:34" ht="18.75" customHeight="1">
      <c r="F46" s="335"/>
      <c r="G46" s="352"/>
      <c r="H46" s="353" t="s">
        <v>158</v>
      </c>
      <c r="I46" s="341">
        <v>2</v>
      </c>
      <c r="J46" s="346" t="s">
        <v>159</v>
      </c>
      <c r="K46" s="342"/>
      <c r="L46" s="342"/>
      <c r="M46" s="352"/>
      <c r="N46" s="335"/>
      <c r="O46" s="352"/>
      <c r="P46" s="335"/>
      <c r="Q46" s="352"/>
      <c r="R46" s="342"/>
      <c r="S46" s="342"/>
      <c r="T46" s="342"/>
      <c r="U46" s="352"/>
      <c r="V46" s="352"/>
      <c r="W46" s="352"/>
      <c r="X46" s="352"/>
      <c r="Y46" s="352"/>
      <c r="Z46" s="352"/>
      <c r="AA46" s="352"/>
      <c r="AB46" s="352"/>
      <c r="AC46" s="352"/>
      <c r="AD46" s="352"/>
      <c r="AE46" s="352"/>
      <c r="AF46" s="352"/>
      <c r="AG46" s="352"/>
      <c r="AH46" s="335"/>
    </row>
    <row r="47" spans="1:34" ht="18.75" customHeight="1" thickBot="1">
      <c r="F47" s="346"/>
      <c r="G47" s="354"/>
      <c r="H47" s="345" t="s">
        <v>246</v>
      </c>
      <c r="I47" s="355" t="s">
        <v>247</v>
      </c>
      <c r="J47" s="354" t="s">
        <v>263</v>
      </c>
      <c r="L47" s="347"/>
      <c r="M47" s="347"/>
      <c r="N47" s="348"/>
      <c r="O47" s="347"/>
      <c r="R47" s="357"/>
      <c r="S47" s="357"/>
      <c r="T47" s="358"/>
      <c r="V47" s="357"/>
      <c r="W47" s="357"/>
      <c r="X47" s="357"/>
      <c r="Y47" s="357"/>
      <c r="Z47" s="357"/>
      <c r="AA47" s="357"/>
      <c r="AB47" s="347"/>
      <c r="AC47" s="347"/>
      <c r="AD47" s="347"/>
      <c r="AE47" s="347"/>
      <c r="AF47" s="347"/>
      <c r="AG47" s="347"/>
      <c r="AH47" s="348"/>
    </row>
    <row r="48" spans="1:34" ht="18.75" customHeight="1">
      <c r="A48" s="727" t="s">
        <v>171</v>
      </c>
      <c r="B48" s="728"/>
      <c r="C48" s="728" t="s">
        <v>87</v>
      </c>
      <c r="D48" s="728"/>
      <c r="E48" s="729"/>
      <c r="F48" s="359"/>
      <c r="G48" s="360"/>
      <c r="H48" s="359"/>
      <c r="I48" s="360"/>
      <c r="J48" s="360"/>
      <c r="K48" s="360"/>
      <c r="L48" s="360"/>
      <c r="M48" s="360"/>
      <c r="N48" s="359"/>
      <c r="O48" s="347"/>
      <c r="R48" s="357"/>
      <c r="S48" s="357"/>
      <c r="T48" s="358"/>
      <c r="V48" s="357"/>
      <c r="W48" s="357"/>
      <c r="X48" s="357"/>
      <c r="Y48" s="357"/>
      <c r="Z48" s="357"/>
      <c r="AA48" s="357"/>
      <c r="AB48" s="347"/>
      <c r="AC48" s="347"/>
      <c r="AD48" s="347"/>
      <c r="AE48" s="347"/>
      <c r="AF48" s="347"/>
      <c r="AG48" s="347"/>
      <c r="AH48" s="348"/>
    </row>
    <row r="49" spans="1:34" ht="18.75" customHeight="1" thickBot="1">
      <c r="A49" s="730" t="s">
        <v>172</v>
      </c>
      <c r="B49" s="731"/>
      <c r="C49" s="731" t="s">
        <v>88</v>
      </c>
      <c r="D49" s="731"/>
      <c r="E49" s="732"/>
      <c r="F49" s="359"/>
      <c r="G49" s="360"/>
      <c r="H49" s="359"/>
      <c r="I49" s="360"/>
      <c r="J49" s="360"/>
      <c r="K49" s="360"/>
      <c r="L49" s="360"/>
      <c r="M49" s="360"/>
      <c r="N49" s="359"/>
      <c r="O49" s="347"/>
      <c r="P49" s="348"/>
      <c r="Q49" s="352"/>
      <c r="R49" s="342"/>
      <c r="S49" s="342"/>
      <c r="T49" s="342"/>
      <c r="U49" s="352"/>
      <c r="V49" s="352"/>
      <c r="W49" s="352"/>
      <c r="X49" s="352"/>
      <c r="Y49" s="352"/>
      <c r="Z49" s="352"/>
      <c r="AA49" s="352"/>
      <c r="AB49" s="352"/>
      <c r="AC49" s="352"/>
      <c r="AD49" s="352"/>
      <c r="AE49" s="352"/>
      <c r="AF49" s="352"/>
      <c r="AG49" s="352"/>
      <c r="AH49" s="335"/>
    </row>
    <row r="50" spans="1:34" ht="25.5" customHeight="1">
      <c r="G50" s="361"/>
      <c r="H50" s="362"/>
      <c r="J50" s="361"/>
      <c r="K50" s="363"/>
      <c r="L50" s="363"/>
      <c r="M50" s="363"/>
      <c r="N50" s="364"/>
      <c r="O50" s="363"/>
      <c r="P50" s="364"/>
      <c r="Q50" s="352"/>
      <c r="R50" s="342"/>
      <c r="S50" s="342"/>
      <c r="T50" s="342"/>
      <c r="U50" s="352"/>
      <c r="V50" s="352"/>
      <c r="W50" s="352"/>
      <c r="X50" s="352"/>
      <c r="Y50" s="352"/>
      <c r="Z50" s="352"/>
      <c r="AA50" s="352"/>
      <c r="AB50" s="352"/>
      <c r="AC50" s="352"/>
      <c r="AD50" s="352"/>
      <c r="AE50" s="352"/>
      <c r="AF50" s="352"/>
      <c r="AG50" s="352"/>
      <c r="AH50" s="335"/>
    </row>
    <row r="51" spans="1:34" ht="25.5" customHeight="1">
      <c r="G51" s="352"/>
      <c r="H51" s="335"/>
      <c r="J51" s="342"/>
      <c r="K51" s="363"/>
      <c r="L51" s="363"/>
      <c r="M51" s="363"/>
      <c r="N51" s="364"/>
      <c r="O51" s="363"/>
      <c r="P51" s="364"/>
      <c r="Q51" s="352"/>
      <c r="R51" s="342"/>
      <c r="S51" s="342"/>
      <c r="T51" s="342"/>
      <c r="U51" s="352"/>
      <c r="V51" s="352"/>
      <c r="W51" s="352"/>
      <c r="X51" s="352"/>
      <c r="Y51" s="352"/>
      <c r="Z51" s="352"/>
      <c r="AA51" s="352"/>
      <c r="AB51" s="352"/>
      <c r="AC51" s="352"/>
      <c r="AD51" s="352"/>
      <c r="AE51" s="352"/>
      <c r="AF51" s="352"/>
      <c r="AG51" s="352"/>
      <c r="AH51" s="335"/>
    </row>
    <row r="52" spans="1:34">
      <c r="A52" s="352"/>
      <c r="B52" s="352"/>
      <c r="C52" s="352"/>
      <c r="D52" s="352"/>
      <c r="E52" s="365"/>
      <c r="F52" s="335"/>
      <c r="G52" s="352"/>
      <c r="H52" s="335"/>
      <c r="I52" s="352"/>
      <c r="J52" s="342"/>
      <c r="K52" s="342"/>
      <c r="L52" s="342"/>
      <c r="M52" s="352"/>
      <c r="N52" s="335"/>
      <c r="O52" s="352"/>
      <c r="P52" s="335"/>
      <c r="Q52" s="352"/>
      <c r="R52" s="342"/>
      <c r="S52" s="342"/>
      <c r="T52" s="342"/>
    </row>
  </sheetData>
  <mergeCells count="152">
    <mergeCell ref="B43:F43"/>
    <mergeCell ref="B44:F44"/>
    <mergeCell ref="B45:F45"/>
    <mergeCell ref="A48:B48"/>
    <mergeCell ref="C48:E48"/>
    <mergeCell ref="A49:B49"/>
    <mergeCell ref="C49:E49"/>
    <mergeCell ref="AB37:AC37"/>
    <mergeCell ref="H38:I38"/>
    <mergeCell ref="B39:F39"/>
    <mergeCell ref="O39:AH39"/>
    <mergeCell ref="B40:F40"/>
    <mergeCell ref="O40:AE42"/>
    <mergeCell ref="B41:F41"/>
    <mergeCell ref="B42:F42"/>
    <mergeCell ref="AD33:AD35"/>
    <mergeCell ref="AE33:AE35"/>
    <mergeCell ref="AF33:AF35"/>
    <mergeCell ref="AG33:AG35"/>
    <mergeCell ref="AH33:AH35"/>
    <mergeCell ref="AB36:AC36"/>
    <mergeCell ref="A33:A35"/>
    <mergeCell ref="B33:B35"/>
    <mergeCell ref="C33:C35"/>
    <mergeCell ref="D33:D35"/>
    <mergeCell ref="U33:U35"/>
    <mergeCell ref="AB33:AC35"/>
    <mergeCell ref="AB30:AC32"/>
    <mergeCell ref="AD30:AD32"/>
    <mergeCell ref="AE30:AE32"/>
    <mergeCell ref="AF30:AF32"/>
    <mergeCell ref="AG30:AG32"/>
    <mergeCell ref="AH30:AH32"/>
    <mergeCell ref="AD27:AD29"/>
    <mergeCell ref="AE27:AE29"/>
    <mergeCell ref="AF27:AF29"/>
    <mergeCell ref="AG27:AG29"/>
    <mergeCell ref="AH27:AH29"/>
    <mergeCell ref="AB27:AC29"/>
    <mergeCell ref="A30:A32"/>
    <mergeCell ref="B30:B32"/>
    <mergeCell ref="C30:C32"/>
    <mergeCell ref="D30:D32"/>
    <mergeCell ref="U30:U32"/>
    <mergeCell ref="A27:A29"/>
    <mergeCell ref="B27:B29"/>
    <mergeCell ref="C27:C29"/>
    <mergeCell ref="D27:D29"/>
    <mergeCell ref="U27:U29"/>
    <mergeCell ref="AB24:AC26"/>
    <mergeCell ref="AD24:AD26"/>
    <mergeCell ref="AE24:AE26"/>
    <mergeCell ref="AF24:AF26"/>
    <mergeCell ref="AG24:AG26"/>
    <mergeCell ref="AH24:AH26"/>
    <mergeCell ref="AD21:AD23"/>
    <mergeCell ref="AE21:AE23"/>
    <mergeCell ref="AF21:AF23"/>
    <mergeCell ref="AG21:AG23"/>
    <mergeCell ref="AH21:AH23"/>
    <mergeCell ref="AB21:AC23"/>
    <mergeCell ref="A24:A26"/>
    <mergeCell ref="B24:B26"/>
    <mergeCell ref="C24:C26"/>
    <mergeCell ref="D24:D26"/>
    <mergeCell ref="U24:U26"/>
    <mergeCell ref="A21:A23"/>
    <mergeCell ref="B21:B23"/>
    <mergeCell ref="C21:C23"/>
    <mergeCell ref="D21:D23"/>
    <mergeCell ref="U21:U23"/>
    <mergeCell ref="AH9:AH11"/>
    <mergeCell ref="AB9:AC11"/>
    <mergeCell ref="A18:A20"/>
    <mergeCell ref="B18:B20"/>
    <mergeCell ref="C18:C20"/>
    <mergeCell ref="D18:D20"/>
    <mergeCell ref="U18:U20"/>
    <mergeCell ref="A15:A17"/>
    <mergeCell ref="B15:B17"/>
    <mergeCell ref="C15:C17"/>
    <mergeCell ref="D15:D17"/>
    <mergeCell ref="U15:U17"/>
    <mergeCell ref="AB18:AC20"/>
    <mergeCell ref="AD18:AD20"/>
    <mergeCell ref="AE18:AE20"/>
    <mergeCell ref="AF18:AF20"/>
    <mergeCell ref="AG18:AG20"/>
    <mergeCell ref="AH18:AH20"/>
    <mergeCell ref="AD15:AD17"/>
    <mergeCell ref="AE15:AE17"/>
    <mergeCell ref="AF15:AF17"/>
    <mergeCell ref="AG15:AG17"/>
    <mergeCell ref="AH15:AH17"/>
    <mergeCell ref="AB15:AC17"/>
    <mergeCell ref="AF3:AF5"/>
    <mergeCell ref="AG3:AG5"/>
    <mergeCell ref="AH3:AH5"/>
    <mergeCell ref="AB3:AC5"/>
    <mergeCell ref="A12:A14"/>
    <mergeCell ref="B12:B14"/>
    <mergeCell ref="C12:C14"/>
    <mergeCell ref="D12:D14"/>
    <mergeCell ref="U12:U14"/>
    <mergeCell ref="A9:A11"/>
    <mergeCell ref="B9:B11"/>
    <mergeCell ref="C9:C11"/>
    <mergeCell ref="D9:D11"/>
    <mergeCell ref="U9:U11"/>
    <mergeCell ref="AB12:AC14"/>
    <mergeCell ref="AD12:AD14"/>
    <mergeCell ref="AE12:AE14"/>
    <mergeCell ref="AF12:AF14"/>
    <mergeCell ref="AG12:AG14"/>
    <mergeCell ref="AH12:AH14"/>
    <mergeCell ref="AD9:AD11"/>
    <mergeCell ref="AE9:AE11"/>
    <mergeCell ref="AF9:AF11"/>
    <mergeCell ref="AG9:AG11"/>
    <mergeCell ref="AH1:AH2"/>
    <mergeCell ref="E2:F2"/>
    <mergeCell ref="G2:H2"/>
    <mergeCell ref="M2:N2"/>
    <mergeCell ref="O2:P2"/>
    <mergeCell ref="AB2:AC2"/>
    <mergeCell ref="A6:A8"/>
    <mergeCell ref="B6:B8"/>
    <mergeCell ref="C6:C8"/>
    <mergeCell ref="D6:D8"/>
    <mergeCell ref="U6:U8"/>
    <mergeCell ref="A3:A5"/>
    <mergeCell ref="B3:B5"/>
    <mergeCell ref="C3:C5"/>
    <mergeCell ref="D3:D5"/>
    <mergeCell ref="U3:U5"/>
    <mergeCell ref="AB6:AC8"/>
    <mergeCell ref="AD6:AD8"/>
    <mergeCell ref="AE6:AE8"/>
    <mergeCell ref="AF6:AF8"/>
    <mergeCell ref="AG6:AG8"/>
    <mergeCell ref="AH6:AH8"/>
    <mergeCell ref="AD3:AD5"/>
    <mergeCell ref="AE3:AE5"/>
    <mergeCell ref="B1:C1"/>
    <mergeCell ref="F1:H1"/>
    <mergeCell ref="I1:L1"/>
    <mergeCell ref="N1:P1"/>
    <mergeCell ref="Q1:T1"/>
    <mergeCell ref="U1:AC1"/>
    <mergeCell ref="AD1:AE1"/>
    <mergeCell ref="AF1:AF2"/>
    <mergeCell ref="AG1:AG2"/>
  </mergeCells>
  <printOptions horizontalCentered="1"/>
  <pageMargins left="0.31496062992125984" right="0.31496062992125984" top="0.35433070866141736" bottom="0.35433070866141736" header="0" footer="0"/>
  <pageSetup paperSize="9" scale="52" fitToHeight="2" orientation="landscape"/>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view="pageBreakPreview" zoomScale="60" workbookViewId="0">
      <selection activeCell="F18" sqref="F18:H31"/>
    </sheetView>
  </sheetViews>
  <sheetFormatPr baseColWidth="10" defaultColWidth="11.5" defaultRowHeight="12" x14ac:dyDescent="0"/>
  <cols>
    <col min="1" max="1" width="37.5" customWidth="1"/>
    <col min="2" max="2" width="19.6640625" customWidth="1"/>
    <col min="3" max="3" width="12.33203125" bestFit="1" customWidth="1"/>
    <col min="4" max="5" width="32.6640625" customWidth="1"/>
    <col min="6" max="8" width="8.6640625" customWidth="1"/>
    <col min="9" max="10" width="32.6640625" customWidth="1"/>
    <col min="14" max="14" width="17.83203125" customWidth="1"/>
    <col min="15" max="15" width="12.5" customWidth="1"/>
    <col min="17" max="17" width="16.1640625" customWidth="1"/>
  </cols>
  <sheetData>
    <row r="1" spans="1:17" ht="69" customHeight="1" thickBot="1">
      <c r="A1" s="101" t="s">
        <v>106</v>
      </c>
      <c r="B1" s="271">
        <v>41222</v>
      </c>
      <c r="C1" s="62"/>
      <c r="D1" s="622" t="s">
        <v>107</v>
      </c>
      <c r="E1" s="623"/>
      <c r="F1" s="624" t="s">
        <v>108</v>
      </c>
      <c r="G1" s="625"/>
      <c r="H1" s="626"/>
      <c r="I1" s="627" t="s">
        <v>147</v>
      </c>
      <c r="J1" s="623"/>
      <c r="K1" s="624" t="s">
        <v>148</v>
      </c>
      <c r="L1" s="625"/>
      <c r="M1" s="625"/>
      <c r="N1" s="65" t="s">
        <v>178</v>
      </c>
      <c r="O1" s="63" t="s">
        <v>54</v>
      </c>
      <c r="P1" s="255" t="s">
        <v>5</v>
      </c>
      <c r="Q1" s="65" t="s">
        <v>101</v>
      </c>
    </row>
    <row r="2" spans="1:17" ht="41" customHeight="1" thickBot="1">
      <c r="A2" s="102" t="s">
        <v>49</v>
      </c>
      <c r="B2" s="94" t="s">
        <v>97</v>
      </c>
      <c r="C2" s="92" t="s">
        <v>98</v>
      </c>
      <c r="D2" s="92" t="s">
        <v>14</v>
      </c>
      <c r="E2" s="92" t="s">
        <v>99</v>
      </c>
      <c r="F2" s="92" t="s">
        <v>109</v>
      </c>
      <c r="G2" s="92" t="s">
        <v>110</v>
      </c>
      <c r="H2" s="93" t="s">
        <v>111</v>
      </c>
      <c r="I2" s="94" t="s">
        <v>14</v>
      </c>
      <c r="J2" s="92" t="s">
        <v>99</v>
      </c>
      <c r="K2" s="92" t="s">
        <v>144</v>
      </c>
      <c r="L2" s="92" t="s">
        <v>145</v>
      </c>
      <c r="M2" s="95" t="s">
        <v>146</v>
      </c>
      <c r="N2" s="102"/>
      <c r="O2" s="91"/>
      <c r="P2" s="93"/>
      <c r="Q2" s="96"/>
    </row>
    <row r="3" spans="1:17" ht="28" customHeight="1">
      <c r="A3" s="103" t="s">
        <v>69</v>
      </c>
      <c r="B3" s="52" t="s">
        <v>38</v>
      </c>
      <c r="C3" s="84">
        <v>183</v>
      </c>
      <c r="D3" s="85" t="s">
        <v>19</v>
      </c>
      <c r="E3" s="85" t="s">
        <v>81</v>
      </c>
      <c r="F3" s="85">
        <v>2</v>
      </c>
      <c r="G3" s="85">
        <v>2</v>
      </c>
      <c r="H3" s="86"/>
      <c r="I3" s="87" t="s">
        <v>27</v>
      </c>
      <c r="J3" s="85" t="s">
        <v>225</v>
      </c>
      <c r="K3" s="85">
        <v>4</v>
      </c>
      <c r="L3" s="85"/>
      <c r="M3" s="88"/>
      <c r="N3" s="178"/>
      <c r="O3" s="89">
        <f>SUM(F3+G3+H3+K3+L3+M3+N3)</f>
        <v>8</v>
      </c>
      <c r="P3" s="86">
        <f>RANK(O3,O$3:O$16,1)</f>
        <v>2</v>
      </c>
      <c r="Q3" s="90"/>
    </row>
    <row r="4" spans="1:17" ht="28" customHeight="1">
      <c r="A4" s="104" t="s">
        <v>70</v>
      </c>
      <c r="B4" s="52" t="s">
        <v>37</v>
      </c>
      <c r="C4" s="67">
        <v>681</v>
      </c>
      <c r="D4" s="67" t="s">
        <v>27</v>
      </c>
      <c r="E4" s="67" t="s">
        <v>266</v>
      </c>
      <c r="F4" s="67">
        <v>6</v>
      </c>
      <c r="G4" s="67">
        <v>8</v>
      </c>
      <c r="H4" s="68"/>
      <c r="I4" s="69" t="s">
        <v>1</v>
      </c>
      <c r="J4" s="85" t="s">
        <v>19</v>
      </c>
      <c r="K4" s="67">
        <v>3</v>
      </c>
      <c r="L4" s="67"/>
      <c r="M4" s="70"/>
      <c r="N4" s="179">
        <v>3</v>
      </c>
      <c r="O4" s="89">
        <f t="shared" ref="O4:O16" si="0">SUM(F4+G4+H4+K4+L4+M4+N4)</f>
        <v>20</v>
      </c>
      <c r="P4" s="86">
        <f t="shared" ref="P4:P11" si="1">RANK(O4,O$3:O$16,1)</f>
        <v>6</v>
      </c>
      <c r="Q4" s="61"/>
    </row>
    <row r="5" spans="1:17" ht="28" customHeight="1">
      <c r="A5" s="105" t="s">
        <v>30</v>
      </c>
      <c r="B5" s="52" t="s">
        <v>3</v>
      </c>
      <c r="C5" s="67">
        <v>679</v>
      </c>
      <c r="D5" s="67" t="s">
        <v>1</v>
      </c>
      <c r="E5" s="67" t="s">
        <v>267</v>
      </c>
      <c r="F5" s="67">
        <v>7</v>
      </c>
      <c r="G5" s="67">
        <v>6</v>
      </c>
      <c r="H5" s="68"/>
      <c r="I5" s="69" t="s">
        <v>9</v>
      </c>
      <c r="J5" s="67" t="s">
        <v>9</v>
      </c>
      <c r="K5" s="67">
        <v>9</v>
      </c>
      <c r="L5" s="67"/>
      <c r="M5" s="70"/>
      <c r="N5" s="179">
        <v>3</v>
      </c>
      <c r="O5" s="89">
        <f t="shared" si="0"/>
        <v>25</v>
      </c>
      <c r="P5" s="86">
        <f t="shared" si="1"/>
        <v>7</v>
      </c>
      <c r="Q5" s="61"/>
    </row>
    <row r="6" spans="1:17" ht="28" customHeight="1">
      <c r="A6" s="106" t="s">
        <v>90</v>
      </c>
      <c r="B6" s="52" t="s">
        <v>58</v>
      </c>
      <c r="C6" s="67">
        <v>682</v>
      </c>
      <c r="D6" s="67" t="s">
        <v>64</v>
      </c>
      <c r="E6" s="67" t="s">
        <v>216</v>
      </c>
      <c r="F6" s="67">
        <v>1</v>
      </c>
      <c r="G6" s="67">
        <v>3</v>
      </c>
      <c r="H6" s="68"/>
      <c r="I6" s="69" t="s">
        <v>51</v>
      </c>
      <c r="J6" s="67" t="s">
        <v>61</v>
      </c>
      <c r="K6" s="67">
        <v>1</v>
      </c>
      <c r="L6" s="67"/>
      <c r="M6" s="70"/>
      <c r="N6" s="179"/>
      <c r="O6" s="89">
        <f t="shared" si="0"/>
        <v>5</v>
      </c>
      <c r="P6" s="86">
        <f t="shared" si="1"/>
        <v>1</v>
      </c>
      <c r="Q6" s="61"/>
    </row>
    <row r="7" spans="1:17" ht="28" customHeight="1">
      <c r="A7" s="107" t="s">
        <v>91</v>
      </c>
      <c r="B7" s="52" t="s">
        <v>57</v>
      </c>
      <c r="C7" s="67">
        <v>148</v>
      </c>
      <c r="D7" s="67" t="s">
        <v>22</v>
      </c>
      <c r="E7" s="67" t="s">
        <v>268</v>
      </c>
      <c r="F7" s="67">
        <v>4</v>
      </c>
      <c r="G7" s="67">
        <v>5</v>
      </c>
      <c r="H7" s="68"/>
      <c r="I7" s="69" t="s">
        <v>77</v>
      </c>
      <c r="J7" s="67" t="s">
        <v>269</v>
      </c>
      <c r="K7" s="67">
        <v>2</v>
      </c>
      <c r="L7" s="67"/>
      <c r="M7" s="70"/>
      <c r="N7" s="179"/>
      <c r="O7" s="89">
        <f t="shared" si="0"/>
        <v>11</v>
      </c>
      <c r="P7" s="86">
        <f t="shared" si="1"/>
        <v>3</v>
      </c>
      <c r="Q7" s="61"/>
    </row>
    <row r="8" spans="1:17" ht="28" customHeight="1">
      <c r="A8" s="108" t="s">
        <v>92</v>
      </c>
      <c r="B8" s="52" t="s">
        <v>56</v>
      </c>
      <c r="C8" s="266">
        <v>142</v>
      </c>
      <c r="D8" s="67" t="s">
        <v>207</v>
      </c>
      <c r="E8" s="67" t="s">
        <v>16</v>
      </c>
      <c r="F8" s="67">
        <v>9</v>
      </c>
      <c r="G8" s="67">
        <v>7</v>
      </c>
      <c r="H8" s="68"/>
      <c r="I8" s="69" t="s">
        <v>9</v>
      </c>
      <c r="J8" s="67" t="s">
        <v>9</v>
      </c>
      <c r="K8" s="67">
        <v>9</v>
      </c>
      <c r="L8" s="67"/>
      <c r="M8" s="70"/>
      <c r="N8" s="179"/>
      <c r="O8" s="89">
        <f t="shared" si="0"/>
        <v>25</v>
      </c>
      <c r="P8" s="86">
        <f t="shared" si="1"/>
        <v>7</v>
      </c>
      <c r="Q8" s="61"/>
    </row>
    <row r="9" spans="1:17" ht="28" customHeight="1">
      <c r="A9" s="109" t="s">
        <v>83</v>
      </c>
      <c r="B9" s="52" t="s">
        <v>55</v>
      </c>
      <c r="C9" s="67"/>
      <c r="D9" s="67" t="s">
        <v>9</v>
      </c>
      <c r="E9" s="67" t="s">
        <v>9</v>
      </c>
      <c r="F9" s="67">
        <v>9</v>
      </c>
      <c r="G9" s="67">
        <v>9</v>
      </c>
      <c r="H9" s="68"/>
      <c r="I9" s="69" t="s">
        <v>9</v>
      </c>
      <c r="J9" s="67" t="s">
        <v>9</v>
      </c>
      <c r="K9" s="67">
        <v>9</v>
      </c>
      <c r="L9" s="67"/>
      <c r="M9" s="70"/>
      <c r="N9" s="179"/>
      <c r="O9" s="89">
        <f t="shared" si="0"/>
        <v>27</v>
      </c>
      <c r="P9" s="86">
        <v>9</v>
      </c>
      <c r="Q9" s="61"/>
    </row>
    <row r="10" spans="1:17" ht="28" customHeight="1">
      <c r="A10" s="110" t="s">
        <v>84</v>
      </c>
      <c r="B10" s="52" t="s">
        <v>94</v>
      </c>
      <c r="C10" s="67"/>
      <c r="D10" s="67" t="s">
        <v>9</v>
      </c>
      <c r="E10" s="67" t="s">
        <v>9</v>
      </c>
      <c r="F10" s="67">
        <v>9</v>
      </c>
      <c r="G10" s="67">
        <v>9</v>
      </c>
      <c r="H10" s="68"/>
      <c r="I10" s="69" t="s">
        <v>9</v>
      </c>
      <c r="J10" s="67" t="s">
        <v>9</v>
      </c>
      <c r="K10" s="67">
        <v>9</v>
      </c>
      <c r="L10" s="67"/>
      <c r="M10" s="70"/>
      <c r="N10" s="179"/>
      <c r="O10" s="89">
        <f t="shared" si="0"/>
        <v>27</v>
      </c>
      <c r="P10" s="86">
        <v>9</v>
      </c>
      <c r="Q10" s="61"/>
    </row>
    <row r="11" spans="1:17" ht="28" customHeight="1">
      <c r="A11" s="111" t="s">
        <v>71</v>
      </c>
      <c r="B11" s="52" t="s">
        <v>45</v>
      </c>
      <c r="C11" s="67">
        <v>680</v>
      </c>
      <c r="D11" s="67" t="s">
        <v>34</v>
      </c>
      <c r="E11" s="67" t="s">
        <v>222</v>
      </c>
      <c r="F11" s="67">
        <v>5</v>
      </c>
      <c r="G11" s="67">
        <v>4</v>
      </c>
      <c r="H11" s="68"/>
      <c r="I11" s="69" t="s">
        <v>264</v>
      </c>
      <c r="J11" s="67" t="s">
        <v>34</v>
      </c>
      <c r="K11" s="67">
        <v>5</v>
      </c>
      <c r="L11" s="67"/>
      <c r="M11" s="70"/>
      <c r="N11" s="179"/>
      <c r="O11" s="89">
        <f t="shared" si="0"/>
        <v>14</v>
      </c>
      <c r="P11" s="86">
        <f t="shared" si="1"/>
        <v>5</v>
      </c>
      <c r="Q11" s="61"/>
    </row>
    <row r="12" spans="1:17" ht="28" customHeight="1">
      <c r="A12" s="112" t="s">
        <v>104</v>
      </c>
      <c r="B12" s="52" t="s">
        <v>47</v>
      </c>
      <c r="C12" s="67"/>
      <c r="D12" s="67" t="s">
        <v>9</v>
      </c>
      <c r="E12" s="67" t="s">
        <v>9</v>
      </c>
      <c r="F12" s="67">
        <v>9</v>
      </c>
      <c r="G12" s="67">
        <v>9</v>
      </c>
      <c r="H12" s="68"/>
      <c r="I12" s="69" t="s">
        <v>9</v>
      </c>
      <c r="J12" s="67" t="s">
        <v>9</v>
      </c>
      <c r="K12" s="67">
        <v>9</v>
      </c>
      <c r="L12" s="67"/>
      <c r="M12" s="70"/>
      <c r="N12" s="179"/>
      <c r="O12" s="89">
        <f t="shared" si="0"/>
        <v>27</v>
      </c>
      <c r="P12" s="86">
        <v>9</v>
      </c>
      <c r="Q12" s="61"/>
    </row>
    <row r="13" spans="1:17" ht="28" customHeight="1">
      <c r="A13" s="113" t="s">
        <v>95</v>
      </c>
      <c r="C13" s="67"/>
      <c r="D13" s="67"/>
      <c r="E13" s="67"/>
      <c r="F13" s="67"/>
      <c r="G13" s="67"/>
      <c r="H13" s="68"/>
      <c r="I13" s="69"/>
      <c r="J13" s="67"/>
      <c r="K13" s="67"/>
      <c r="L13" s="67"/>
      <c r="M13" s="70"/>
      <c r="N13" s="179"/>
      <c r="O13" s="89"/>
      <c r="P13" s="86"/>
      <c r="Q13" s="61"/>
    </row>
    <row r="14" spans="1:17" ht="28" customHeight="1">
      <c r="A14" s="113" t="s">
        <v>96</v>
      </c>
      <c r="C14" s="67"/>
      <c r="D14" s="67"/>
      <c r="E14" s="67"/>
      <c r="F14" s="67"/>
      <c r="G14" s="67"/>
      <c r="H14" s="68"/>
      <c r="I14" s="69"/>
      <c r="J14" s="67"/>
      <c r="K14" s="67"/>
      <c r="L14" s="67"/>
      <c r="M14" s="70"/>
      <c r="N14" s="179"/>
      <c r="O14" s="89"/>
      <c r="P14" s="86"/>
      <c r="Q14" s="61"/>
    </row>
    <row r="15" spans="1:17" ht="28" customHeight="1">
      <c r="A15" s="114"/>
      <c r="B15" s="140"/>
      <c r="C15" s="72"/>
      <c r="D15" s="72"/>
      <c r="E15" s="72"/>
      <c r="F15" s="72"/>
      <c r="G15" s="72"/>
      <c r="H15" s="73"/>
      <c r="I15" s="74"/>
      <c r="J15" s="72"/>
      <c r="K15" s="72"/>
      <c r="L15" s="72"/>
      <c r="M15" s="75"/>
      <c r="N15" s="114"/>
      <c r="O15" s="257"/>
      <c r="P15" s="77"/>
      <c r="Q15" s="77"/>
    </row>
    <row r="16" spans="1:17" ht="28" customHeight="1" thickBot="1">
      <c r="A16" s="115" t="s">
        <v>103</v>
      </c>
      <c r="B16" s="53" t="s">
        <v>18</v>
      </c>
      <c r="C16" s="78">
        <v>259</v>
      </c>
      <c r="D16" s="78" t="s">
        <v>75</v>
      </c>
      <c r="E16" s="78" t="s">
        <v>223</v>
      </c>
      <c r="F16" s="78">
        <v>3</v>
      </c>
      <c r="G16" s="78">
        <v>1</v>
      </c>
      <c r="H16" s="79"/>
      <c r="I16" s="78" t="s">
        <v>9</v>
      </c>
      <c r="J16" s="78" t="s">
        <v>9</v>
      </c>
      <c r="K16" s="78">
        <v>9</v>
      </c>
      <c r="L16" s="78"/>
      <c r="M16" s="82"/>
      <c r="N16" s="180"/>
      <c r="O16" s="256">
        <f t="shared" si="0"/>
        <v>13</v>
      </c>
      <c r="P16" s="86">
        <f>RANK(O16,O$3:O$16,1)</f>
        <v>4</v>
      </c>
      <c r="Q16" s="66"/>
    </row>
    <row r="17" spans="1:17" ht="28" customHeight="1">
      <c r="A17" s="56"/>
      <c r="B17" s="56"/>
      <c r="C17" s="56"/>
      <c r="D17" s="56"/>
      <c r="E17" s="56"/>
      <c r="F17" s="56"/>
      <c r="G17" s="56"/>
      <c r="H17" s="56"/>
      <c r="I17" s="56"/>
      <c r="J17" s="56"/>
      <c r="K17" s="56"/>
      <c r="L17" s="56"/>
      <c r="M17" s="56"/>
      <c r="N17" s="56"/>
      <c r="O17" s="56"/>
      <c r="P17" s="56"/>
      <c r="Q17" s="56"/>
    </row>
    <row r="18" spans="1:17">
      <c r="A18" s="251" t="s">
        <v>175</v>
      </c>
      <c r="B18" s="252" t="s">
        <v>176</v>
      </c>
      <c r="C18" s="56"/>
      <c r="D18" s="56"/>
      <c r="E18" s="56"/>
      <c r="F18" s="56" t="s">
        <v>9</v>
      </c>
      <c r="G18" s="56" t="s">
        <v>149</v>
      </c>
      <c r="H18" s="56"/>
      <c r="I18" s="56"/>
      <c r="J18" s="56"/>
    </row>
    <row r="19" spans="1:17">
      <c r="A19" s="253" t="s">
        <v>177</v>
      </c>
      <c r="B19" s="254">
        <v>1</v>
      </c>
      <c r="C19" s="56"/>
      <c r="D19" s="56"/>
      <c r="E19" s="56"/>
      <c r="F19" s="56" t="s">
        <v>6</v>
      </c>
      <c r="G19" s="56" t="s">
        <v>150</v>
      </c>
      <c r="H19" s="56"/>
      <c r="I19" s="56"/>
      <c r="J19" s="56"/>
    </row>
    <row r="20" spans="1:17">
      <c r="A20" s="253" t="s">
        <v>199</v>
      </c>
      <c r="B20" s="254">
        <v>3</v>
      </c>
      <c r="C20" s="56"/>
      <c r="D20" s="56"/>
      <c r="E20" s="56"/>
      <c r="F20" s="57" t="s">
        <v>10</v>
      </c>
      <c r="G20" s="57" t="s">
        <v>151</v>
      </c>
      <c r="H20" s="56"/>
      <c r="I20" s="56"/>
      <c r="J20" s="56"/>
    </row>
    <row r="21" spans="1:17" ht="24">
      <c r="A21" s="253" t="s">
        <v>200</v>
      </c>
      <c r="B21" s="254">
        <v>3</v>
      </c>
      <c r="C21" s="56"/>
      <c r="D21" s="56"/>
      <c r="E21" s="56"/>
      <c r="F21" s="57" t="s">
        <v>8</v>
      </c>
      <c r="G21" s="57" t="s">
        <v>152</v>
      </c>
      <c r="H21" s="56"/>
      <c r="I21" s="56"/>
      <c r="J21" s="56"/>
    </row>
    <row r="22" spans="1:17" ht="24">
      <c r="A22" s="253" t="s">
        <v>201</v>
      </c>
      <c r="B22" s="254">
        <v>1</v>
      </c>
      <c r="C22" s="56"/>
      <c r="D22" s="56"/>
      <c r="E22" s="56"/>
      <c r="F22" s="57" t="s">
        <v>153</v>
      </c>
      <c r="G22" s="57" t="s">
        <v>154</v>
      </c>
      <c r="H22" s="56"/>
      <c r="I22" s="56"/>
      <c r="J22" s="56"/>
    </row>
    <row r="23" spans="1:17" ht="24">
      <c r="A23" s="253" t="s">
        <v>202</v>
      </c>
      <c r="B23" s="254">
        <v>0</v>
      </c>
      <c r="C23" s="56"/>
      <c r="D23" s="56"/>
      <c r="E23" s="56"/>
      <c r="F23" s="57" t="s">
        <v>7</v>
      </c>
      <c r="G23" s="57" t="s">
        <v>155</v>
      </c>
      <c r="H23" s="56"/>
      <c r="I23" s="56"/>
      <c r="J23" s="56"/>
    </row>
    <row r="24" spans="1:17" ht="24">
      <c r="A24" s="253" t="s">
        <v>203</v>
      </c>
      <c r="B24" s="254">
        <v>3</v>
      </c>
      <c r="C24" s="56"/>
      <c r="D24" s="56"/>
      <c r="E24" s="56"/>
      <c r="F24" s="57" t="s">
        <v>156</v>
      </c>
      <c r="G24" s="57" t="s">
        <v>157</v>
      </c>
      <c r="H24" s="56"/>
      <c r="I24" s="56"/>
      <c r="J24" s="56"/>
    </row>
    <row r="25" spans="1:17" ht="24">
      <c r="A25" s="253" t="s">
        <v>204</v>
      </c>
      <c r="B25" s="254">
        <v>0</v>
      </c>
      <c r="C25" s="56"/>
      <c r="D25" s="56"/>
      <c r="E25" s="56"/>
      <c r="F25" s="57" t="s">
        <v>158</v>
      </c>
      <c r="G25" s="57" t="s">
        <v>159</v>
      </c>
      <c r="H25" s="56"/>
      <c r="I25" s="56"/>
      <c r="J25" s="56"/>
    </row>
    <row r="26" spans="1:17">
      <c r="A26" s="57"/>
      <c r="B26" s="56"/>
      <c r="C26" s="56"/>
      <c r="D26" s="56"/>
      <c r="E26" s="56"/>
      <c r="F26" s="56"/>
      <c r="G26" s="56"/>
      <c r="H26" s="56"/>
      <c r="I26" s="56"/>
      <c r="J26" s="56"/>
    </row>
    <row r="27" spans="1:17">
      <c r="A27" s="56" t="s">
        <v>205</v>
      </c>
      <c r="B27" s="56"/>
      <c r="C27" s="57"/>
      <c r="D27" s="57"/>
      <c r="E27" s="57"/>
      <c r="F27" s="56" t="s">
        <v>161</v>
      </c>
      <c r="G27" s="57"/>
      <c r="H27" s="57"/>
      <c r="I27" s="57"/>
      <c r="J27" s="56"/>
    </row>
    <row r="28" spans="1:17">
      <c r="A28" s="56"/>
      <c r="B28" s="56"/>
      <c r="C28" s="57"/>
      <c r="D28" s="57"/>
      <c r="E28" s="57"/>
      <c r="F28" s="56" t="s">
        <v>162</v>
      </c>
      <c r="G28" s="57"/>
      <c r="H28" s="57"/>
      <c r="I28" s="57"/>
      <c r="J28" s="56"/>
    </row>
    <row r="29" spans="1:17">
      <c r="A29" s="56"/>
      <c r="B29" s="56"/>
      <c r="C29" s="57"/>
      <c r="D29" s="58"/>
      <c r="E29" s="58"/>
      <c r="F29" s="56" t="s">
        <v>163</v>
      </c>
      <c r="G29" s="58"/>
      <c r="H29" s="58"/>
      <c r="I29" s="57"/>
      <c r="J29" s="56"/>
    </row>
    <row r="30" spans="1:17">
      <c r="A30" s="249" t="s">
        <v>171</v>
      </c>
      <c r="B30" s="249" t="s">
        <v>87</v>
      </c>
      <c r="C30" s="250"/>
      <c r="D30" s="58"/>
      <c r="E30" s="58"/>
      <c r="F30" s="56" t="s">
        <v>164</v>
      </c>
      <c r="G30" s="58"/>
      <c r="H30" s="58"/>
      <c r="I30" s="57"/>
      <c r="J30" s="56"/>
    </row>
    <row r="31" spans="1:17">
      <c r="A31" s="249" t="s">
        <v>172</v>
      </c>
      <c r="B31" s="249" t="s">
        <v>88</v>
      </c>
      <c r="C31" s="56"/>
      <c r="D31" s="56"/>
      <c r="E31" s="56"/>
      <c r="F31" s="56" t="s">
        <v>165</v>
      </c>
      <c r="G31" s="56"/>
      <c r="H31" s="56"/>
      <c r="I31" s="56"/>
      <c r="J31" s="56"/>
    </row>
    <row r="32" spans="1:17">
      <c r="A32" s="249" t="s">
        <v>170</v>
      </c>
      <c r="B32" s="249" t="s">
        <v>270</v>
      </c>
      <c r="C32" s="56"/>
      <c r="D32" s="56"/>
      <c r="E32" s="56"/>
      <c r="F32" s="56"/>
      <c r="G32" s="56"/>
      <c r="H32" s="56"/>
      <c r="I32" s="56"/>
      <c r="J32" s="56"/>
    </row>
    <row r="33" spans="1:10">
      <c r="A33" s="56"/>
      <c r="B33" s="56"/>
      <c r="C33" s="56"/>
      <c r="D33" s="56"/>
      <c r="E33" s="56"/>
      <c r="F33" s="56"/>
      <c r="G33" s="56"/>
      <c r="H33" s="56"/>
      <c r="I33" s="56"/>
      <c r="J33" s="56"/>
    </row>
  </sheetData>
  <mergeCells count="4">
    <mergeCell ref="D1:E1"/>
    <mergeCell ref="F1:H1"/>
    <mergeCell ref="I1:J1"/>
    <mergeCell ref="K1:M1"/>
  </mergeCells>
  <conditionalFormatting sqref="F3:H16 K3:P16 I3:I15 J3 J5:J15">
    <cfRule type="cellIs" dxfId="1" priority="2" operator="equal">
      <formula>1</formula>
    </cfRule>
  </conditionalFormatting>
  <conditionalFormatting sqref="F3:H16 K3:Q16 I3:I15 J3 J5:J15">
    <cfRule type="cellIs" dxfId="0" priority="1" operator="equal">
      <formula>1</formula>
    </cfRule>
  </conditionalFormatting>
  <pageMargins left="0.19" right="0.22" top="1" bottom="1" header="0.5" footer="0.5"/>
  <pageSetup paperSize="9" scale="45" orientation="landscape" horizontalDpi="4294967292" verticalDpi="4294967292"/>
  <legacy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3"/>
  <sheetViews>
    <sheetView view="pageBreakPreview" topLeftCell="G1" zoomScale="70" zoomScaleNormal="67" zoomScaleSheetLayoutView="70" zoomScalePageLayoutView="67" workbookViewId="0">
      <pane ySplit="2" topLeftCell="A3" activePane="bottomLeft" state="frozen"/>
      <selection pane="bottomLeft" activeCell="AH33" sqref="AH33:AH35"/>
    </sheetView>
  </sheetViews>
  <sheetFormatPr baseColWidth="10" defaultColWidth="8.83203125" defaultRowHeight="14" x14ac:dyDescent="0"/>
  <cols>
    <col min="1" max="1" width="13" style="479" customWidth="1"/>
    <col min="2" max="2" width="6.5" style="479" customWidth="1"/>
    <col min="3" max="3" width="6" style="479" customWidth="1"/>
    <col min="4" max="4" width="8.33203125" style="479" customWidth="1"/>
    <col min="5" max="5" width="6.5" style="480" customWidth="1"/>
    <col min="6" max="6" width="23.83203125" style="478" customWidth="1"/>
    <col min="7" max="7" width="5.5" style="479" customWidth="1"/>
    <col min="8" max="8" width="23.83203125" style="478" customWidth="1"/>
    <col min="9" max="9" width="6.83203125" style="479" customWidth="1"/>
    <col min="10" max="11" width="6.83203125" style="482" customWidth="1"/>
    <col min="12" max="12" width="8.6640625" style="482" customWidth="1"/>
    <col min="13" max="13" width="5.6640625" style="479" customWidth="1"/>
    <col min="14" max="14" width="23.83203125" style="478" customWidth="1"/>
    <col min="15" max="15" width="5.5" style="479" customWidth="1"/>
    <col min="16" max="16" width="23.83203125" style="478" customWidth="1"/>
    <col min="17" max="17" width="7.1640625" style="479" customWidth="1"/>
    <col min="18" max="19" width="7.1640625" style="482" customWidth="1"/>
    <col min="20" max="20" width="8.6640625" style="482" customWidth="1"/>
    <col min="21" max="27" width="3.6640625" style="479" customWidth="1"/>
    <col min="28" max="29" width="4.83203125" style="479" customWidth="1"/>
    <col min="30" max="30" width="7.33203125" style="479" customWidth="1"/>
    <col min="31" max="31" width="7.1640625" style="479" customWidth="1"/>
    <col min="32" max="32" width="10.6640625" style="479" customWidth="1"/>
    <col min="33" max="33" width="8" style="479" customWidth="1"/>
    <col min="34" max="34" width="27.5" style="478" customWidth="1"/>
    <col min="35" max="16384" width="8.83203125" style="479"/>
  </cols>
  <sheetData>
    <row r="1" spans="1:35" s="415" customFormat="1" ht="44.25" customHeight="1" thickBot="1">
      <c r="A1" s="411" t="s">
        <v>106</v>
      </c>
      <c r="B1" s="824">
        <v>41292</v>
      </c>
      <c r="C1" s="825"/>
      <c r="D1" s="412" t="s">
        <v>234</v>
      </c>
      <c r="E1" s="413">
        <v>9</v>
      </c>
      <c r="F1" s="826" t="s">
        <v>107</v>
      </c>
      <c r="G1" s="827"/>
      <c r="H1" s="827"/>
      <c r="I1" s="828" t="s">
        <v>108</v>
      </c>
      <c r="J1" s="829"/>
      <c r="K1" s="830"/>
      <c r="L1" s="414"/>
      <c r="M1" s="827" t="s">
        <v>147</v>
      </c>
      <c r="N1" s="827"/>
      <c r="O1" s="827"/>
      <c r="P1" s="825"/>
      <c r="Q1" s="831" t="s">
        <v>148</v>
      </c>
      <c r="R1" s="829"/>
      <c r="S1" s="829"/>
      <c r="T1" s="830"/>
      <c r="U1" s="832" t="s">
        <v>178</v>
      </c>
      <c r="V1" s="833"/>
      <c r="W1" s="833"/>
      <c r="X1" s="833"/>
      <c r="Y1" s="833"/>
      <c r="Z1" s="833"/>
      <c r="AA1" s="833"/>
      <c r="AB1" s="833"/>
      <c r="AC1" s="834"/>
      <c r="AD1" s="828" t="s">
        <v>54</v>
      </c>
      <c r="AE1" s="829"/>
      <c r="AF1" s="812" t="s">
        <v>235</v>
      </c>
      <c r="AG1" s="812" t="s">
        <v>5</v>
      </c>
      <c r="AH1" s="812" t="s">
        <v>101</v>
      </c>
    </row>
    <row r="2" spans="1:35" s="425" customFormat="1" ht="39.75" customHeight="1" thickBot="1">
      <c r="A2" s="416" t="s">
        <v>49</v>
      </c>
      <c r="B2" s="417" t="s">
        <v>97</v>
      </c>
      <c r="C2" s="418" t="s">
        <v>236</v>
      </c>
      <c r="D2" s="419" t="s">
        <v>237</v>
      </c>
      <c r="E2" s="814" t="s">
        <v>14</v>
      </c>
      <c r="F2" s="815"/>
      <c r="G2" s="814" t="s">
        <v>99</v>
      </c>
      <c r="H2" s="815"/>
      <c r="I2" s="418" t="s">
        <v>109</v>
      </c>
      <c r="J2" s="418" t="s">
        <v>110</v>
      </c>
      <c r="K2" s="418" t="s">
        <v>111</v>
      </c>
      <c r="L2" s="418"/>
      <c r="M2" s="814" t="s">
        <v>14</v>
      </c>
      <c r="N2" s="815"/>
      <c r="O2" s="814" t="s">
        <v>99</v>
      </c>
      <c r="P2" s="815"/>
      <c r="Q2" s="418" t="s">
        <v>144</v>
      </c>
      <c r="R2" s="418" t="s">
        <v>145</v>
      </c>
      <c r="S2" s="418" t="s">
        <v>146</v>
      </c>
      <c r="T2" s="418"/>
      <c r="U2" s="420">
        <v>1</v>
      </c>
      <c r="V2" s="421">
        <v>2</v>
      </c>
      <c r="W2" s="421">
        <v>3</v>
      </c>
      <c r="X2" s="421">
        <v>4</v>
      </c>
      <c r="Y2" s="421">
        <v>5</v>
      </c>
      <c r="Z2" s="421">
        <v>6</v>
      </c>
      <c r="AA2" s="422">
        <v>7</v>
      </c>
      <c r="AB2" s="816" t="s">
        <v>238</v>
      </c>
      <c r="AC2" s="817"/>
      <c r="AD2" s="420" t="s">
        <v>239</v>
      </c>
      <c r="AE2" s="423" t="s">
        <v>240</v>
      </c>
      <c r="AF2" s="813"/>
      <c r="AG2" s="813"/>
      <c r="AH2" s="813"/>
      <c r="AI2" s="424"/>
    </row>
    <row r="3" spans="1:35" s="425" customFormat="1" ht="20" customHeight="1">
      <c r="A3" s="821" t="s">
        <v>69</v>
      </c>
      <c r="B3" s="754" t="s">
        <v>37</v>
      </c>
      <c r="C3" s="756" t="str">
        <f>IF(B3=0,"_",LOOKUP(B3,H_No,Sail_No))</f>
        <v>681</v>
      </c>
      <c r="D3" s="758"/>
      <c r="E3" s="426">
        <v>6</v>
      </c>
      <c r="F3" s="427" t="str">
        <f t="shared" ref="F3:H18" ca="1" si="0">IF(E3=0,"",LOOKUP(E3,No,Name))</f>
        <v>Christophe Doublet</v>
      </c>
      <c r="G3" s="428">
        <v>4</v>
      </c>
      <c r="H3" s="427" t="str">
        <f t="shared" ref="H3:H4" ca="1" si="1">IF(G3=0,"",LOOKUP(G3,No,Name))</f>
        <v>Bojana Pavlovic</v>
      </c>
      <c r="I3" s="428">
        <v>5</v>
      </c>
      <c r="J3" s="429"/>
      <c r="K3" s="429"/>
      <c r="L3" s="429">
        <f>IF($I3="DNC",$E$1+2,IF($I3="DNE",$E$1+2,IF($I3="DNF",$E$1+1,IF($I3="DNS",$E$1+1,IF($I3="DSQ",$E$1+2,IF($I3="RAF",$E$1+1,IF($I3="RDG",$E$1+2,IF($I3="OCS",$E$1+2,$I3))))))))</f>
        <v>5</v>
      </c>
      <c r="M3" s="430">
        <v>59</v>
      </c>
      <c r="N3" s="427" t="str">
        <f t="shared" ref="N3:N20" ca="1" si="2">IF(M3=0,"",LOOKUP(M3,No,Name))</f>
        <v>Stijn Delauré</v>
      </c>
      <c r="O3" s="430">
        <v>13</v>
      </c>
      <c r="P3" s="427" t="str">
        <f t="shared" ref="P3:P20" ca="1" si="3">IF(O3=0,"",LOOKUP(O3,No,Name))</f>
        <v>Fred Park</v>
      </c>
      <c r="Q3" s="430">
        <v>8</v>
      </c>
      <c r="R3" s="429"/>
      <c r="S3" s="429"/>
      <c r="T3" s="431">
        <f>IF($Q3="DNC",$E$1+2,IF($Q3="DNE",$E$1+2,IF($Q3="DNF",$E$1+1,IF($Q3="DNS",$E$1+1,IF($Q3="DSQ",$E$1+2,IF($Q3="RAF",$E$1+1,IF($Q3="RDG",$E$1+2,IF($Q3="OCS",$E$1+2,$Q3))))))))</f>
        <v>8</v>
      </c>
      <c r="U3" s="760">
        <f>IF(D3="N",1,IF(D3="Y",0,0))</f>
        <v>0</v>
      </c>
      <c r="V3" s="432"/>
      <c r="W3" s="432"/>
      <c r="X3" s="432"/>
      <c r="Y3" s="432"/>
      <c r="Z3" s="432"/>
      <c r="AA3" s="432"/>
      <c r="AB3" s="762">
        <f>SUM(U3:AA5)</f>
        <v>0</v>
      </c>
      <c r="AC3" s="763"/>
      <c r="AD3" s="742">
        <f>SUM(L3:L5)</f>
        <v>10</v>
      </c>
      <c r="AE3" s="744">
        <f>SUM(T3:T5)</f>
        <v>21</v>
      </c>
      <c r="AF3" s="746">
        <f>SUM(AB3:AE5)</f>
        <v>31</v>
      </c>
      <c r="AG3" s="771">
        <v>6</v>
      </c>
      <c r="AH3" s="803"/>
    </row>
    <row r="4" spans="1:35" s="425" customFormat="1" ht="20" customHeight="1">
      <c r="A4" s="822"/>
      <c r="B4" s="755"/>
      <c r="C4" s="757"/>
      <c r="D4" s="759"/>
      <c r="E4" s="433">
        <v>6</v>
      </c>
      <c r="F4" s="434" t="str">
        <f t="shared" ca="1" si="0"/>
        <v>Christophe Doublet</v>
      </c>
      <c r="G4" s="435">
        <v>4</v>
      </c>
      <c r="H4" s="434" t="str">
        <f t="shared" ca="1" si="1"/>
        <v>Bojana Pavlovic</v>
      </c>
      <c r="I4" s="436"/>
      <c r="J4" s="435">
        <v>5</v>
      </c>
      <c r="K4" s="436"/>
      <c r="L4" s="436">
        <f>IF($J4="DNC",$E$1+2,IF($J4="DNE",$E$1+2,IF($J4="DNF",$E$1+1,IF($J4="DNS",$E$1+1,IF($J4="DSQ",$E$1+2,IF($J4="RAF",$E$1+1,IF($J4="RDG",$E$1+2,IF($J4="OCS",$E$1+2,$J4))))))))</f>
        <v>5</v>
      </c>
      <c r="M4" s="437">
        <v>59</v>
      </c>
      <c r="N4" s="434" t="str">
        <f t="shared" ca="1" si="2"/>
        <v>Stijn Delauré</v>
      </c>
      <c r="O4" s="437">
        <v>13</v>
      </c>
      <c r="P4" s="434" t="str">
        <f t="shared" ca="1" si="3"/>
        <v>Fred Park</v>
      </c>
      <c r="Q4" s="436"/>
      <c r="R4" s="437">
        <v>6</v>
      </c>
      <c r="S4" s="436"/>
      <c r="T4" s="436">
        <f>IF($R4="DNC",$E$1+2,IF($R4="DNE",$E$1+2,IF($R4="DNF",$E$1+1,IF($R4="DNS",$E$1+1,IF($R4="DSQ",$E$1+2,IF($R4="RAF",$E$1+1,IF($R4="RDG",$E$1+2,IF($R4="OCS",$E$1+2,$R4))))))))</f>
        <v>6</v>
      </c>
      <c r="U4" s="761"/>
      <c r="V4" s="438"/>
      <c r="W4" s="438"/>
      <c r="X4" s="438"/>
      <c r="Y4" s="438"/>
      <c r="Z4" s="438"/>
      <c r="AA4" s="438"/>
      <c r="AB4" s="764"/>
      <c r="AC4" s="765"/>
      <c r="AD4" s="743"/>
      <c r="AE4" s="745"/>
      <c r="AF4" s="747"/>
      <c r="AG4" s="749"/>
      <c r="AH4" s="804"/>
    </row>
    <row r="5" spans="1:35" s="425" customFormat="1" ht="20" customHeight="1" thickBot="1">
      <c r="A5" s="823"/>
      <c r="B5" s="775"/>
      <c r="C5" s="776"/>
      <c r="D5" s="777"/>
      <c r="E5" s="439"/>
      <c r="F5" s="440"/>
      <c r="G5" s="441"/>
      <c r="H5" s="440"/>
      <c r="I5" s="442"/>
      <c r="J5" s="442"/>
      <c r="K5" s="443"/>
      <c r="L5" s="436">
        <f>IF($K5="DNC",$E$1+2,IF($K5="DNE",$E$1+2,IF($K5="DNF",$E$1+1,IF($K5="DNS",$E$1+1,IF($K5="DSQ",$E$1+2,IF($K5="RAF",$E$1+1,IF($K5="RDG",$E$1+2,IF($K5="OCS",$E$1+2,$K5))))))))</f>
        <v>0</v>
      </c>
      <c r="M5" s="444">
        <v>59</v>
      </c>
      <c r="N5" s="440" t="str">
        <f t="shared" ca="1" si="2"/>
        <v>Stijn Delauré</v>
      </c>
      <c r="O5" s="444">
        <v>13</v>
      </c>
      <c r="P5" s="440" t="str">
        <f t="shared" ca="1" si="3"/>
        <v>Fred Park</v>
      </c>
      <c r="Q5" s="442"/>
      <c r="R5" s="442"/>
      <c r="S5" s="444">
        <v>7</v>
      </c>
      <c r="T5" s="445">
        <f>IF($S5="DNC",$E$1+2,IF($S5="DNE",$E$1+2,IF($S5="DNF",$E$1+1,IF($S5="DNS",$E$1+1,IF($S5="DSQ",$E$1+2,IF($S5="RAF",$E$1+1,IF($S5="RDG",$E$1+2,IF($S5="OCS",$E$1+2,$S5))))))))</f>
        <v>7</v>
      </c>
      <c r="U5" s="778"/>
      <c r="V5" s="446"/>
      <c r="W5" s="446"/>
      <c r="X5" s="446"/>
      <c r="Y5" s="446"/>
      <c r="Z5" s="446"/>
      <c r="AA5" s="446"/>
      <c r="AB5" s="766"/>
      <c r="AC5" s="767"/>
      <c r="AD5" s="768"/>
      <c r="AE5" s="769"/>
      <c r="AF5" s="770"/>
      <c r="AG5" s="772"/>
      <c r="AH5" s="805"/>
    </row>
    <row r="6" spans="1:35" s="425" customFormat="1" ht="20" customHeight="1">
      <c r="A6" s="818" t="s">
        <v>70</v>
      </c>
      <c r="B6" s="754" t="s">
        <v>3</v>
      </c>
      <c r="C6" s="756" t="str">
        <f>IF(B6=0,"_",LOOKUP(B6,H_No,Sail_No))</f>
        <v>679</v>
      </c>
      <c r="D6" s="758"/>
      <c r="E6" s="447">
        <v>56</v>
      </c>
      <c r="F6" s="427" t="str">
        <f t="shared" ca="1" si="0"/>
        <v>Simon Brissenden</v>
      </c>
      <c r="G6" s="428">
        <v>11</v>
      </c>
      <c r="H6" s="427" t="str">
        <f t="shared" ca="1" si="0"/>
        <v>Feather Mills</v>
      </c>
      <c r="I6" s="428">
        <v>4</v>
      </c>
      <c r="J6" s="429"/>
      <c r="K6" s="429"/>
      <c r="L6" s="429">
        <f>IF($I6="DNC",$E$1+2,IF($I6="DNE",$E$1+2,IF($I6="DNF",$E$1+1,IF($I6="DNS",$E$1+1,IF($I6="DSQ",$E$1+2,IF($I6="RAF",$E$1+1,IF($I6="RDG",$E$1+2,IF($I6="OCS",$E$1+2,$I6))))))))</f>
        <v>4</v>
      </c>
      <c r="M6" s="430">
        <v>4</v>
      </c>
      <c r="N6" s="427" t="str">
        <f t="shared" ca="1" si="2"/>
        <v>Bojana Pavlovic</v>
      </c>
      <c r="O6" s="430">
        <v>6</v>
      </c>
      <c r="P6" s="427" t="str">
        <f t="shared" ca="1" si="3"/>
        <v>Christophe Doublet</v>
      </c>
      <c r="Q6" s="430">
        <v>4</v>
      </c>
      <c r="R6" s="429"/>
      <c r="S6" s="429"/>
      <c r="T6" s="431">
        <f>IF($Q6="DNC",$E$1+2,IF($Q6="DNE",$E$1+2,IF($Q6="DNF",$E$1+1,IF($Q6="DNS",$E$1+1,IF($Q6="DSQ",$E$1+2,IF($Q6="RAF",$E$1+1,IF($Q6="RDG",$E$1+2,IF($Q6="OCS",$E$1+2,$Q6))))))))</f>
        <v>4</v>
      </c>
      <c r="U6" s="760">
        <f>IF(D6="N",1,IF(D6="Y",0,0))</f>
        <v>0</v>
      </c>
      <c r="V6" s="432"/>
      <c r="W6" s="432"/>
      <c r="X6" s="432"/>
      <c r="Y6" s="432"/>
      <c r="Z6" s="432"/>
      <c r="AA6" s="432"/>
      <c r="AB6" s="762">
        <f t="shared" ref="AB6" si="4">SUM(U6:AA8)</f>
        <v>0</v>
      </c>
      <c r="AC6" s="763"/>
      <c r="AD6" s="742">
        <f>SUM(L6:L8)</f>
        <v>10</v>
      </c>
      <c r="AE6" s="744">
        <f>SUM(T6:T8)</f>
        <v>10</v>
      </c>
      <c r="AF6" s="746">
        <f t="shared" ref="AF6" si="5">SUM(AB6:AE8)</f>
        <v>20</v>
      </c>
      <c r="AG6" s="771">
        <v>3</v>
      </c>
      <c r="AH6" s="750"/>
    </row>
    <row r="7" spans="1:35" s="425" customFormat="1" ht="20" customHeight="1">
      <c r="A7" s="819"/>
      <c r="B7" s="755"/>
      <c r="C7" s="757"/>
      <c r="D7" s="759"/>
      <c r="E7" s="448">
        <v>56</v>
      </c>
      <c r="F7" s="434" t="str">
        <f t="shared" ca="1" si="0"/>
        <v>Simon Brissenden</v>
      </c>
      <c r="G7" s="435">
        <v>11</v>
      </c>
      <c r="H7" s="434" t="str">
        <f t="shared" ca="1" si="0"/>
        <v>Feather Mills</v>
      </c>
      <c r="I7" s="436"/>
      <c r="J7" s="435">
        <v>6</v>
      </c>
      <c r="K7" s="436"/>
      <c r="L7" s="436">
        <f>IF($J7="DNC",$E$1+2,IF($J7="DNE",$E$1+2,IF($J7="DNF",$E$1+1,IF($J7="DNS",$E$1+1,IF($J7="DSQ",$E$1+2,IF($J7="RAF",$E$1+1,IF($J7="RDG",$E$1+2,IF($J7="OCS",$E$1+2,$J7))))))))</f>
        <v>6</v>
      </c>
      <c r="M7" s="437">
        <v>4</v>
      </c>
      <c r="N7" s="434" t="str">
        <f t="shared" ca="1" si="2"/>
        <v>Bojana Pavlovic</v>
      </c>
      <c r="O7" s="437">
        <v>6</v>
      </c>
      <c r="P7" s="434" t="str">
        <f t="shared" ca="1" si="3"/>
        <v>Christophe Doublet</v>
      </c>
      <c r="Q7" s="436"/>
      <c r="R7" s="437">
        <v>3</v>
      </c>
      <c r="S7" s="436"/>
      <c r="T7" s="436">
        <f>IF($R7="DNC",$E$1+2,IF($R7="DNE",$E$1+2,IF($R7="DNF",$E$1+1,IF($R7="DNS",$E$1+1,IF($R7="DSQ",$E$1+2,IF($R7="RAF",$E$1+1,IF($R7="RDG",$E$1+2,IF($R7="OCS",$E$1+2,$R7))))))))</f>
        <v>3</v>
      </c>
      <c r="U7" s="761"/>
      <c r="V7" s="438"/>
      <c r="W7" s="438"/>
      <c r="X7" s="438"/>
      <c r="Y7" s="438"/>
      <c r="Z7" s="438"/>
      <c r="AA7" s="438"/>
      <c r="AB7" s="764"/>
      <c r="AC7" s="765"/>
      <c r="AD7" s="743"/>
      <c r="AE7" s="745"/>
      <c r="AF7" s="747"/>
      <c r="AG7" s="749"/>
      <c r="AH7" s="751"/>
    </row>
    <row r="8" spans="1:35" s="425" customFormat="1" ht="20" customHeight="1" thickBot="1">
      <c r="A8" s="820"/>
      <c r="B8" s="775"/>
      <c r="C8" s="776"/>
      <c r="D8" s="777"/>
      <c r="E8" s="449"/>
      <c r="F8" s="440"/>
      <c r="G8" s="441"/>
      <c r="H8" s="440"/>
      <c r="I8" s="442"/>
      <c r="J8" s="442"/>
      <c r="K8" s="443"/>
      <c r="L8" s="436">
        <f>IF($K8="DNC",$E$1+2,IF($K8="DNE",$E$1+2,IF($K8="DNF",$E$1+1,IF($K8="DNS",$E$1+1,IF($K8="DSQ",$E$1+2,IF($K8="RAF",$E$1+1,IF($K8="RDG",$E$1+2,IF($K8="OCS",$E$1+2,$K8))))))))</f>
        <v>0</v>
      </c>
      <c r="M8" s="444">
        <v>4</v>
      </c>
      <c r="N8" s="440" t="str">
        <f t="shared" ca="1" si="2"/>
        <v>Bojana Pavlovic</v>
      </c>
      <c r="O8" s="444">
        <v>6</v>
      </c>
      <c r="P8" s="440" t="str">
        <f t="shared" ca="1" si="3"/>
        <v>Christophe Doublet</v>
      </c>
      <c r="Q8" s="442"/>
      <c r="R8" s="442"/>
      <c r="S8" s="444">
        <v>3</v>
      </c>
      <c r="T8" s="442">
        <f>IF($S8="DNC",$E$1+2,IF($S8="DNE",$E$1+2,IF($S8="DNF",$E$1+1,IF($S8="DNS",$E$1+1,IF($S8="DSQ",$E$1+2,IF($S8="RAF",$E$1+1,IF($S8="RDG",$E$1+2,IF($S8="OCS",$E$1+2,$S8))))))))</f>
        <v>3</v>
      </c>
      <c r="U8" s="778"/>
      <c r="V8" s="446"/>
      <c r="W8" s="446"/>
      <c r="X8" s="446"/>
      <c r="Y8" s="446"/>
      <c r="Z8" s="446"/>
      <c r="AA8" s="446"/>
      <c r="AB8" s="766"/>
      <c r="AC8" s="767"/>
      <c r="AD8" s="768"/>
      <c r="AE8" s="769"/>
      <c r="AF8" s="770"/>
      <c r="AG8" s="772"/>
      <c r="AH8" s="773"/>
    </row>
    <row r="9" spans="1:35" s="425" customFormat="1" ht="20" customHeight="1">
      <c r="A9" s="809" t="s">
        <v>30</v>
      </c>
      <c r="B9" s="754" t="s">
        <v>244</v>
      </c>
      <c r="C9" s="756" t="str">
        <f>IF(B9=0,"_",LOOKUP(B9,H_No,Sail_No))</f>
        <v>682</v>
      </c>
      <c r="D9" s="758"/>
      <c r="E9" s="447"/>
      <c r="F9" s="427" t="str">
        <f>IF(E9=0,"",LOOKUP(E9,No,Name))</f>
        <v/>
      </c>
      <c r="G9" s="428"/>
      <c r="H9" s="427" t="str">
        <f t="shared" si="0"/>
        <v/>
      </c>
      <c r="I9" s="428" t="s">
        <v>6</v>
      </c>
      <c r="J9" s="429"/>
      <c r="K9" s="429"/>
      <c r="L9" s="429">
        <v>12</v>
      </c>
      <c r="M9" s="430"/>
      <c r="N9" s="427" t="str">
        <f t="shared" si="2"/>
        <v/>
      </c>
      <c r="O9" s="430"/>
      <c r="P9" s="427" t="str">
        <f t="shared" si="3"/>
        <v/>
      </c>
      <c r="Q9" s="430" t="s">
        <v>6</v>
      </c>
      <c r="R9" s="429"/>
      <c r="S9" s="429"/>
      <c r="T9" s="431">
        <v>12</v>
      </c>
      <c r="U9" s="760">
        <f>IF(D9="N",1,IF(D9="Y",0,0))</f>
        <v>0</v>
      </c>
      <c r="V9" s="432"/>
      <c r="W9" s="432"/>
      <c r="X9" s="432"/>
      <c r="Y9" s="432"/>
      <c r="Z9" s="432"/>
      <c r="AA9" s="432"/>
      <c r="AB9" s="762">
        <f t="shared" ref="AB9" si="6">SUM(U9:AA11)</f>
        <v>0</v>
      </c>
      <c r="AC9" s="763"/>
      <c r="AD9" s="742">
        <f>SUM(L9:L11)</f>
        <v>24</v>
      </c>
      <c r="AE9" s="744">
        <f>SUM(T9:T11)</f>
        <v>36</v>
      </c>
      <c r="AF9" s="746">
        <f t="shared" ref="AF9" si="7">SUM(AB9:AE11)</f>
        <v>60</v>
      </c>
      <c r="AG9" s="771">
        <v>10</v>
      </c>
      <c r="AH9" s="788"/>
    </row>
    <row r="10" spans="1:35" s="425" customFormat="1" ht="20" customHeight="1">
      <c r="A10" s="810"/>
      <c r="B10" s="755"/>
      <c r="C10" s="757"/>
      <c r="D10" s="759"/>
      <c r="E10" s="448"/>
      <c r="F10" s="434" t="str">
        <f t="shared" si="0"/>
        <v/>
      </c>
      <c r="G10" s="435"/>
      <c r="H10" s="434" t="str">
        <f t="shared" si="0"/>
        <v/>
      </c>
      <c r="I10" s="436"/>
      <c r="J10" s="435" t="s">
        <v>6</v>
      </c>
      <c r="K10" s="436"/>
      <c r="L10" s="436">
        <v>12</v>
      </c>
      <c r="M10" s="437"/>
      <c r="N10" s="434" t="str">
        <f t="shared" si="2"/>
        <v/>
      </c>
      <c r="O10" s="437"/>
      <c r="P10" s="434" t="str">
        <f t="shared" si="3"/>
        <v/>
      </c>
      <c r="Q10" s="436"/>
      <c r="R10" s="437" t="s">
        <v>6</v>
      </c>
      <c r="S10" s="436"/>
      <c r="T10" s="436">
        <v>12</v>
      </c>
      <c r="U10" s="761"/>
      <c r="V10" s="438"/>
      <c r="W10" s="438"/>
      <c r="X10" s="438"/>
      <c r="Y10" s="438"/>
      <c r="Z10" s="438"/>
      <c r="AA10" s="438"/>
      <c r="AB10" s="764"/>
      <c r="AC10" s="765"/>
      <c r="AD10" s="743"/>
      <c r="AE10" s="745"/>
      <c r="AF10" s="747"/>
      <c r="AG10" s="749"/>
      <c r="AH10" s="789"/>
    </row>
    <row r="11" spans="1:35" s="425" customFormat="1" ht="20" customHeight="1" thickBot="1">
      <c r="A11" s="811"/>
      <c r="B11" s="775"/>
      <c r="C11" s="776"/>
      <c r="D11" s="777"/>
      <c r="E11" s="449"/>
      <c r="F11" s="440" t="str">
        <f t="shared" si="0"/>
        <v/>
      </c>
      <c r="G11" s="441"/>
      <c r="H11" s="440" t="str">
        <f t="shared" si="0"/>
        <v/>
      </c>
      <c r="I11" s="442"/>
      <c r="J11" s="442"/>
      <c r="K11" s="443"/>
      <c r="L11" s="436">
        <f>IF($K11="DNC",$E$1+2,IF($K11="DNE",$E$1+2,IF($K11="DNF",$E$1+1,IF($K11="DNS",$E$1+1,IF($K11="DSQ",$E$1+2,IF($K11="RAF",$E$1+1,IF($K11="RDG",$E$1+2,IF($K11="OCS",$E$1+2,$K11))))))))</f>
        <v>0</v>
      </c>
      <c r="M11" s="444"/>
      <c r="N11" s="440" t="str">
        <f t="shared" si="2"/>
        <v/>
      </c>
      <c r="O11" s="444"/>
      <c r="P11" s="440" t="str">
        <f t="shared" si="3"/>
        <v/>
      </c>
      <c r="Q11" s="442"/>
      <c r="R11" s="442"/>
      <c r="S11" s="444" t="s">
        <v>6</v>
      </c>
      <c r="T11" s="445">
        <v>12</v>
      </c>
      <c r="U11" s="778"/>
      <c r="V11" s="446"/>
      <c r="W11" s="446"/>
      <c r="X11" s="446"/>
      <c r="Y11" s="446"/>
      <c r="Z11" s="446"/>
      <c r="AA11" s="446"/>
      <c r="AB11" s="766"/>
      <c r="AC11" s="767"/>
      <c r="AD11" s="768"/>
      <c r="AE11" s="769"/>
      <c r="AF11" s="770"/>
      <c r="AG11" s="772"/>
      <c r="AH11" s="790"/>
    </row>
    <row r="12" spans="1:35" s="425" customFormat="1" ht="20" customHeight="1">
      <c r="A12" s="806" t="s">
        <v>90</v>
      </c>
      <c r="B12" s="754" t="s">
        <v>245</v>
      </c>
      <c r="C12" s="756" t="str">
        <f>IF(B12=0,"_",LOOKUP(B12,H_No,Sail_No))</f>
        <v>148</v>
      </c>
      <c r="D12" s="758"/>
      <c r="E12" s="447">
        <v>65</v>
      </c>
      <c r="F12" s="427" t="str">
        <f t="shared" ca="1" si="0"/>
        <v>Victoria Grainger</v>
      </c>
      <c r="G12" s="428">
        <v>60</v>
      </c>
      <c r="H12" s="427" t="str">
        <f t="shared" ca="1" si="0"/>
        <v>Susanne Solberg</v>
      </c>
      <c r="I12" s="428">
        <v>1</v>
      </c>
      <c r="J12" s="429"/>
      <c r="K12" s="429"/>
      <c r="L12" s="429">
        <f>IF($I12="DNC",$E$1+2,IF($I12="DNE",$E$1+2,IF($I12="DNF",$E$1+1,IF($I12="DNS",$E$1+1,IF($I12="DSQ",$E$1+2,IF($I12="RAF",$E$1+1,IF($I12="RDG",$E$1+2,IF($I12="OCS",$E$1+2,$I12))))))))</f>
        <v>1</v>
      </c>
      <c r="M12" s="430">
        <v>35</v>
      </c>
      <c r="N12" s="427" t="str">
        <f t="shared" ca="1" si="2"/>
        <v>Manuel Fritz</v>
      </c>
      <c r="O12" s="430">
        <v>41</v>
      </c>
      <c r="P12" s="427" t="str">
        <f t="shared" ca="1" si="3"/>
        <v>Mathew Copenhaver</v>
      </c>
      <c r="Q12" s="430">
        <v>5</v>
      </c>
      <c r="R12" s="429"/>
      <c r="S12" s="429"/>
      <c r="T12" s="431">
        <f>IF($Q12="DNC",$E$1+2,IF($Q12="DNE",$E$1+2,IF($Q12="DNF",$E$1+1,IF($Q12="DNS",$E$1+1,IF($Q12="DSQ",$E$1+2,IF($Q12="RAF",$E$1+1,IF($Q12="RDG",$E$1+2,IF($Q12="OCS",$E$1+2,$Q12))))))))</f>
        <v>5</v>
      </c>
      <c r="U12" s="760">
        <f>IF(D12="N",1,IF(D12="Y",0,0))</f>
        <v>0</v>
      </c>
      <c r="V12" s="432"/>
      <c r="W12" s="432"/>
      <c r="X12" s="432"/>
      <c r="Y12" s="432"/>
      <c r="Z12" s="432"/>
      <c r="AA12" s="432"/>
      <c r="AB12" s="762">
        <f t="shared" ref="AB12" si="8">SUM(U12:AA14)</f>
        <v>0</v>
      </c>
      <c r="AC12" s="763"/>
      <c r="AD12" s="742">
        <f>SUM(L12:L14)</f>
        <v>2</v>
      </c>
      <c r="AE12" s="744">
        <f>SUM(T12:T14)</f>
        <v>16</v>
      </c>
      <c r="AF12" s="746">
        <f t="shared" ref="AF12" si="9">SUM(AB12:AE14)</f>
        <v>18</v>
      </c>
      <c r="AG12" s="771">
        <v>2</v>
      </c>
      <c r="AH12" s="750"/>
    </row>
    <row r="13" spans="1:35" s="425" customFormat="1" ht="20" customHeight="1">
      <c r="A13" s="807"/>
      <c r="B13" s="755"/>
      <c r="C13" s="757"/>
      <c r="D13" s="759"/>
      <c r="E13" s="448">
        <v>65</v>
      </c>
      <c r="F13" s="434" t="str">
        <f t="shared" ca="1" si="0"/>
        <v>Victoria Grainger</v>
      </c>
      <c r="G13" s="435">
        <v>60</v>
      </c>
      <c r="H13" s="434" t="str">
        <f t="shared" ca="1" si="0"/>
        <v>Susanne Solberg</v>
      </c>
      <c r="I13" s="436"/>
      <c r="J13" s="435">
        <v>1</v>
      </c>
      <c r="K13" s="436"/>
      <c r="L13" s="436">
        <f>IF($J13="DNC",$E$1+2,IF($J13="DNE",$E$1+2,IF($J13="DNF",$E$1+1,IF($J13="DNS",$E$1+1,IF($J13="DSQ",$E$1+2,IF($J13="RAF",$E$1+1,IF($J13="RDG",$E$1+2,IF($J13="OCS",$E$1+2,$J13))))))))</f>
        <v>1</v>
      </c>
      <c r="M13" s="437">
        <v>35</v>
      </c>
      <c r="N13" s="434" t="str">
        <f t="shared" ca="1" si="2"/>
        <v>Manuel Fritz</v>
      </c>
      <c r="O13" s="437">
        <v>41</v>
      </c>
      <c r="P13" s="434" t="str">
        <f t="shared" ca="1" si="3"/>
        <v>Mathew Copenhaver</v>
      </c>
      <c r="Q13" s="436"/>
      <c r="R13" s="437">
        <v>5</v>
      </c>
      <c r="S13" s="436"/>
      <c r="T13" s="436">
        <f>IF($R13="DNC",$E$1+2,IF($R13="DNE",$E$1+2,IF($R13="DNF",$E$1+1,IF($R13="DNS",$E$1+1,IF($R13="DSQ",$E$1+2,IF($R13="RAF",$E$1+1,IF($R13="RDG",$E$1+2,IF($R13="OCS",$E$1+2,$R13))))))))</f>
        <v>5</v>
      </c>
      <c r="U13" s="761"/>
      <c r="V13" s="438"/>
      <c r="W13" s="438"/>
      <c r="X13" s="438"/>
      <c r="Y13" s="438"/>
      <c r="Z13" s="438"/>
      <c r="AA13" s="438"/>
      <c r="AB13" s="764"/>
      <c r="AC13" s="765"/>
      <c r="AD13" s="743"/>
      <c r="AE13" s="745"/>
      <c r="AF13" s="747"/>
      <c r="AG13" s="749"/>
      <c r="AH13" s="751"/>
    </row>
    <row r="14" spans="1:35" s="425" customFormat="1" ht="20" customHeight="1" thickBot="1">
      <c r="A14" s="808"/>
      <c r="B14" s="775"/>
      <c r="C14" s="776"/>
      <c r="D14" s="777"/>
      <c r="E14" s="449"/>
      <c r="F14" s="440"/>
      <c r="G14" s="441"/>
      <c r="H14" s="440"/>
      <c r="I14" s="442"/>
      <c r="J14" s="442"/>
      <c r="K14" s="443"/>
      <c r="L14" s="436">
        <f>IF($K14="DNC",$E$1+2,IF($K14="DNE",$E$1+2,IF($K14="DNF",$E$1+1,IF($K14="DNS",$E$1+1,IF($K14="DSQ",$E$1+2,IF($K14="RAF",$E$1+1,IF($K14="RDG",$E$1+2,IF($K14="OCS",$E$1+2,$K14))))))))</f>
        <v>0</v>
      </c>
      <c r="M14" s="444">
        <v>35</v>
      </c>
      <c r="N14" s="440" t="str">
        <f t="shared" ca="1" si="2"/>
        <v>Manuel Fritz</v>
      </c>
      <c r="O14" s="444">
        <v>41</v>
      </c>
      <c r="P14" s="440" t="str">
        <f t="shared" ca="1" si="3"/>
        <v>Mathew Copenhaver</v>
      </c>
      <c r="Q14" s="442"/>
      <c r="R14" s="442"/>
      <c r="S14" s="444">
        <v>6</v>
      </c>
      <c r="T14" s="445">
        <f>IF($S14="DNC",$E$1+2,IF($S14="DNE",$E$1+2,IF($S14="DNF",$E$1+1,IF($S14="DNS",$E$1+1,IF($S14="DSQ",$E$1+2,IF($S14="RAF",$E$1+1,IF($S14="RDG",$E$1+2,IF($S14="OCS",$E$1+2,$S14))))))))</f>
        <v>6</v>
      </c>
      <c r="U14" s="778"/>
      <c r="V14" s="446"/>
      <c r="W14" s="446"/>
      <c r="X14" s="446"/>
      <c r="Y14" s="446"/>
      <c r="Z14" s="446"/>
      <c r="AA14" s="446"/>
      <c r="AB14" s="766"/>
      <c r="AC14" s="767"/>
      <c r="AD14" s="768"/>
      <c r="AE14" s="769"/>
      <c r="AF14" s="770"/>
      <c r="AG14" s="772"/>
      <c r="AH14" s="773"/>
    </row>
    <row r="15" spans="1:35" s="425" customFormat="1" ht="20" customHeight="1">
      <c r="A15" s="797" t="s">
        <v>91</v>
      </c>
      <c r="B15" s="754" t="s">
        <v>248</v>
      </c>
      <c r="C15" s="756" t="str">
        <f>IF(B15=0,"_",LOOKUP(B15,H_No,Sail_No))</f>
        <v>142</v>
      </c>
      <c r="D15" s="758"/>
      <c r="E15" s="447"/>
      <c r="F15" s="427" t="s">
        <v>73</v>
      </c>
      <c r="G15" s="428"/>
      <c r="H15" s="427" t="s">
        <v>268</v>
      </c>
      <c r="I15" s="428">
        <v>9</v>
      </c>
      <c r="J15" s="429"/>
      <c r="K15" s="429"/>
      <c r="L15" s="429">
        <f>IF($I15="DNC",$E$1+2,IF($I15="DNE",$E$1+2,IF($I15="DNF",$E$1+1,IF($I15="DNS",$E$1+1,IF($I15="DSQ",$E$1+2,IF($I15="RAF",$E$1+1,IF($I15="RDG",$E$1+2,IF($I15="OCS",$E$1+2,$I15))))))))</f>
        <v>9</v>
      </c>
      <c r="M15" s="430">
        <v>19</v>
      </c>
      <c r="N15" s="427" t="str">
        <f t="shared" ca="1" si="2"/>
        <v>Jamie Stewart</v>
      </c>
      <c r="O15" s="430">
        <v>17</v>
      </c>
      <c r="P15" s="427" t="str">
        <f t="shared" ca="1" si="3"/>
        <v>Irene Gomez Perez</v>
      </c>
      <c r="Q15" s="430">
        <v>6</v>
      </c>
      <c r="R15" s="429"/>
      <c r="S15" s="429"/>
      <c r="T15" s="431">
        <f>IF($Q15="DNC",$E$1+2,IF($Q15="DNE",$E$1+2,IF($Q15="DNF",$E$1+1,IF($Q15="DNS",$E$1+1,IF($Q15="DSQ",$E$1+2,IF($Q15="RAF",$E$1+1,IF($Q15="RDG",$E$1+2,IF($Q15="OCS",$E$1+2,$Q15))))))))</f>
        <v>6</v>
      </c>
      <c r="U15" s="760">
        <f>IF(D15="N",1,IF(D15="Y",0,0))</f>
        <v>0</v>
      </c>
      <c r="V15" s="432"/>
      <c r="W15" s="432"/>
      <c r="X15" s="432"/>
      <c r="Y15" s="432"/>
      <c r="Z15" s="432"/>
      <c r="AA15" s="432"/>
      <c r="AB15" s="762">
        <f t="shared" ref="AB15" si="10">SUM(U15:AA17)</f>
        <v>0</v>
      </c>
      <c r="AC15" s="763"/>
      <c r="AD15" s="742">
        <f>SUM(L15:L17)</f>
        <v>18</v>
      </c>
      <c r="AE15" s="744">
        <f>SUM(T15:T17)</f>
        <v>22</v>
      </c>
      <c r="AF15" s="746">
        <f t="shared" ref="AF15" si="11">SUM(AB15:AE17)</f>
        <v>40</v>
      </c>
      <c r="AG15" s="771">
        <v>8</v>
      </c>
      <c r="AH15" s="750"/>
    </row>
    <row r="16" spans="1:35" s="425" customFormat="1" ht="20" customHeight="1">
      <c r="A16" s="798"/>
      <c r="B16" s="755"/>
      <c r="C16" s="757"/>
      <c r="D16" s="759"/>
      <c r="E16" s="448"/>
      <c r="F16" s="434" t="s">
        <v>73</v>
      </c>
      <c r="G16" s="435"/>
      <c r="H16" s="434" t="s">
        <v>268</v>
      </c>
      <c r="I16" s="436"/>
      <c r="J16" s="435">
        <v>9</v>
      </c>
      <c r="K16" s="436"/>
      <c r="L16" s="436">
        <f>IF($J16="DNC",$E$1+2,IF($J16="DNE",$E$1+2,IF($J16="DNF",$E$1+1,IF($J16="DNS",$E$1+1,IF($J16="DSQ",$E$1+2,IF($J16="RAF",$E$1+1,IF($J16="RDG",$E$1+2,IF($J16="OCS",$E$1+2,$J16))))))))</f>
        <v>9</v>
      </c>
      <c r="M16" s="437">
        <v>19</v>
      </c>
      <c r="N16" s="434" t="str">
        <f t="shared" ca="1" si="2"/>
        <v>Jamie Stewart</v>
      </c>
      <c r="O16" s="437">
        <v>17</v>
      </c>
      <c r="P16" s="434" t="str">
        <f t="shared" ca="1" si="3"/>
        <v>Irene Gomez Perez</v>
      </c>
      <c r="Q16" s="436"/>
      <c r="R16" s="437">
        <v>8</v>
      </c>
      <c r="S16" s="436"/>
      <c r="T16" s="436">
        <f>IF($R16="DNC",$E$1+2,IF($R16="DNE",$E$1+2,IF($R16="DNF",$E$1+1,IF($R16="DNS",$E$1+1,IF($R16="DSQ",$E$1+2,IF($R16="RAF",$E$1+1,IF($R16="RDG",$E$1+2,IF($R16="OCS",$E$1+2,$R16))))))))</f>
        <v>8</v>
      </c>
      <c r="U16" s="761"/>
      <c r="V16" s="438"/>
      <c r="W16" s="438"/>
      <c r="X16" s="438"/>
      <c r="Y16" s="438"/>
      <c r="Z16" s="438"/>
      <c r="AA16" s="438"/>
      <c r="AB16" s="764"/>
      <c r="AC16" s="765"/>
      <c r="AD16" s="743"/>
      <c r="AE16" s="745"/>
      <c r="AF16" s="747"/>
      <c r="AG16" s="749"/>
      <c r="AH16" s="751"/>
    </row>
    <row r="17" spans="1:34" s="425" customFormat="1" ht="20" customHeight="1" thickBot="1">
      <c r="A17" s="799"/>
      <c r="B17" s="775"/>
      <c r="C17" s="776"/>
      <c r="D17" s="777"/>
      <c r="E17" s="449"/>
      <c r="F17" s="440" t="str">
        <f t="shared" si="0"/>
        <v/>
      </c>
      <c r="G17" s="441"/>
      <c r="H17" s="440" t="str">
        <f t="shared" si="0"/>
        <v/>
      </c>
      <c r="I17" s="442"/>
      <c r="J17" s="442"/>
      <c r="K17" s="443"/>
      <c r="L17" s="436">
        <f>IF($K17="DNC",$E$1+2,IF($K17="DNE",$E$1+2,IF($K17="DNF",$E$1+1,IF($K17="DNS",$E$1+1,IF($K17="DSQ",$E$1+2,IF($K17="RAF",$E$1+1,IF($K17="RDG",$E$1+2,IF($K17="OCS",$E$1+2,$K17))))))))</f>
        <v>0</v>
      </c>
      <c r="M17" s="444">
        <v>19</v>
      </c>
      <c r="N17" s="440" t="str">
        <f t="shared" ca="1" si="2"/>
        <v>Jamie Stewart</v>
      </c>
      <c r="O17" s="444">
        <v>17</v>
      </c>
      <c r="P17" s="440" t="str">
        <f t="shared" ca="1" si="3"/>
        <v>Irene Gomez Perez</v>
      </c>
      <c r="Q17" s="442"/>
      <c r="R17" s="442"/>
      <c r="S17" s="444">
        <v>8</v>
      </c>
      <c r="T17" s="445">
        <f>IF($S17="DNC",$E$1+2,IF($S17="DNE",$E$1+2,IF($S17="DNF",$E$1+1,IF($S17="DNS",$E$1+1,IF($S17="DSQ",$E$1+2,IF($S17="RAF",$E$1+1,IF($S17="RDG",$E$1+2,IF($S17="OCS",$E$1+2,$S17))))))))</f>
        <v>8</v>
      </c>
      <c r="U17" s="778"/>
      <c r="V17" s="446"/>
      <c r="W17" s="446"/>
      <c r="X17" s="446"/>
      <c r="Y17" s="446"/>
      <c r="Z17" s="446"/>
      <c r="AA17" s="446"/>
      <c r="AB17" s="766"/>
      <c r="AC17" s="767"/>
      <c r="AD17" s="768"/>
      <c r="AE17" s="769"/>
      <c r="AF17" s="770"/>
      <c r="AG17" s="772"/>
      <c r="AH17" s="773"/>
    </row>
    <row r="18" spans="1:34" s="425" customFormat="1" ht="20" customHeight="1">
      <c r="A18" s="791" t="s">
        <v>92</v>
      </c>
      <c r="B18" s="794" t="s">
        <v>272</v>
      </c>
      <c r="C18" s="756" t="str">
        <f>IF(B18=0,"_",LOOKUP(B18,H_No,Sail_No))</f>
        <v>451</v>
      </c>
      <c r="D18" s="758"/>
      <c r="E18" s="447"/>
      <c r="F18" s="427" t="str">
        <f t="shared" si="0"/>
        <v/>
      </c>
      <c r="G18" s="428"/>
      <c r="H18" s="427" t="str">
        <f t="shared" si="0"/>
        <v/>
      </c>
      <c r="I18" s="428" t="s">
        <v>6</v>
      </c>
      <c r="J18" s="429"/>
      <c r="K18" s="429"/>
      <c r="L18" s="429">
        <v>12</v>
      </c>
      <c r="M18" s="430"/>
      <c r="N18" s="427" t="str">
        <f t="shared" si="2"/>
        <v/>
      </c>
      <c r="O18" s="430"/>
      <c r="P18" s="427" t="str">
        <f t="shared" si="3"/>
        <v/>
      </c>
      <c r="Q18" s="430" t="s">
        <v>6</v>
      </c>
      <c r="R18" s="429"/>
      <c r="S18" s="429"/>
      <c r="T18" s="431">
        <v>12</v>
      </c>
      <c r="U18" s="760">
        <f>IF(D18="N",1,IF(D18="Y",0,0))</f>
        <v>0</v>
      </c>
      <c r="V18" s="432"/>
      <c r="W18" s="432"/>
      <c r="X18" s="432"/>
      <c r="Y18" s="432"/>
      <c r="Z18" s="432"/>
      <c r="AA18" s="432"/>
      <c r="AB18" s="762">
        <f t="shared" ref="AB18" si="12">SUM(U18:AA20)</f>
        <v>0</v>
      </c>
      <c r="AC18" s="763"/>
      <c r="AD18" s="742">
        <f t="shared" ref="AD18" si="13">SUM(L18:L20)</f>
        <v>24</v>
      </c>
      <c r="AE18" s="744">
        <f>SUM(T18:T20)</f>
        <v>36</v>
      </c>
      <c r="AF18" s="746">
        <f t="shared" ref="AF18" si="14">SUM(AB18:AE20)</f>
        <v>60</v>
      </c>
      <c r="AG18" s="748">
        <v>10</v>
      </c>
      <c r="AH18" s="800"/>
    </row>
    <row r="19" spans="1:34" s="425" customFormat="1" ht="20" customHeight="1">
      <c r="A19" s="792"/>
      <c r="B19" s="795"/>
      <c r="C19" s="757"/>
      <c r="D19" s="759"/>
      <c r="E19" s="448"/>
      <c r="F19" s="434" t="str">
        <f t="shared" ref="F19:H34" si="15">IF(E19=0,"",LOOKUP(E19,No,Name))</f>
        <v/>
      </c>
      <c r="G19" s="435"/>
      <c r="H19" s="434" t="str">
        <f t="shared" ref="H19:H21" si="16">IF(G19=0,"",LOOKUP(G19,No,Name))</f>
        <v/>
      </c>
      <c r="I19" s="436"/>
      <c r="J19" s="435" t="s">
        <v>6</v>
      </c>
      <c r="K19" s="436"/>
      <c r="L19" s="436">
        <v>12</v>
      </c>
      <c r="M19" s="437"/>
      <c r="N19" s="434" t="str">
        <f t="shared" si="2"/>
        <v/>
      </c>
      <c r="O19" s="437"/>
      <c r="P19" s="434" t="str">
        <f t="shared" si="3"/>
        <v/>
      </c>
      <c r="Q19" s="436"/>
      <c r="R19" s="437" t="s">
        <v>6</v>
      </c>
      <c r="S19" s="436"/>
      <c r="T19" s="436">
        <v>12</v>
      </c>
      <c r="U19" s="761"/>
      <c r="V19" s="438"/>
      <c r="W19" s="438"/>
      <c r="X19" s="438"/>
      <c r="Y19" s="438"/>
      <c r="Z19" s="438"/>
      <c r="AA19" s="438"/>
      <c r="AB19" s="764"/>
      <c r="AC19" s="765"/>
      <c r="AD19" s="743"/>
      <c r="AE19" s="745"/>
      <c r="AF19" s="747"/>
      <c r="AG19" s="749"/>
      <c r="AH19" s="801"/>
    </row>
    <row r="20" spans="1:34" s="425" customFormat="1" ht="20" customHeight="1" thickBot="1">
      <c r="A20" s="793"/>
      <c r="B20" s="796"/>
      <c r="C20" s="776"/>
      <c r="D20" s="777"/>
      <c r="E20" s="449"/>
      <c r="F20" s="440" t="str">
        <f t="shared" si="15"/>
        <v/>
      </c>
      <c r="G20" s="441"/>
      <c r="H20" s="440" t="str">
        <f t="shared" si="16"/>
        <v/>
      </c>
      <c r="I20" s="442"/>
      <c r="J20" s="442"/>
      <c r="K20" s="443"/>
      <c r="L20" s="436">
        <f>IF($K20="DNC",$E$1+2,IF($K20="DNE",$E$1+2,IF($K20="DNF",$E$1+1,IF($K20="DNS",$E$1+1,IF($K20="DSQ",$E$1+2,IF($K20="RAF",$E$1+1,IF($K20="RDG",$E$1+2,IF($K20="OCS",$E$1+2,$K20))))))))</f>
        <v>0</v>
      </c>
      <c r="M20" s="444"/>
      <c r="N20" s="440" t="str">
        <f t="shared" si="2"/>
        <v/>
      </c>
      <c r="O20" s="444"/>
      <c r="P20" s="440" t="str">
        <f t="shared" si="3"/>
        <v/>
      </c>
      <c r="Q20" s="442"/>
      <c r="R20" s="442"/>
      <c r="S20" s="444" t="s">
        <v>6</v>
      </c>
      <c r="T20" s="445">
        <v>12</v>
      </c>
      <c r="U20" s="778"/>
      <c r="V20" s="446"/>
      <c r="W20" s="446"/>
      <c r="X20" s="446"/>
      <c r="Y20" s="446"/>
      <c r="Z20" s="446"/>
      <c r="AA20" s="446"/>
      <c r="AB20" s="766"/>
      <c r="AC20" s="767"/>
      <c r="AD20" s="768"/>
      <c r="AE20" s="769"/>
      <c r="AF20" s="770"/>
      <c r="AG20" s="772"/>
      <c r="AH20" s="802"/>
    </row>
    <row r="21" spans="1:34" s="425" customFormat="1" ht="20" customHeight="1" thickBot="1">
      <c r="A21" s="782" t="s">
        <v>83</v>
      </c>
      <c r="B21" s="754" t="s">
        <v>38</v>
      </c>
      <c r="C21" s="756" t="str">
        <f>IF(B21=0,"_",LOOKUP(B21,H_No,Sail_No))</f>
        <v>183</v>
      </c>
      <c r="D21" s="785" t="s">
        <v>243</v>
      </c>
      <c r="E21" s="447">
        <v>25</v>
      </c>
      <c r="F21" s="427" t="str">
        <f t="shared" ca="1" si="15"/>
        <v>Jorrit Scholten</v>
      </c>
      <c r="G21" s="428">
        <v>61</v>
      </c>
      <c r="H21" s="427" t="str">
        <f t="shared" ca="1" si="16"/>
        <v>Sven Scholten</v>
      </c>
      <c r="I21" s="428">
        <v>8</v>
      </c>
      <c r="J21" s="429"/>
      <c r="K21" s="429"/>
      <c r="L21" s="429">
        <f>IF($I21="DNC",$E$1+2,IF($I21="DNE",$E$1+2,IF($I21="DNF",$E$1+1,IF($I21="DNS",$E$1+1,IF($I21="DSQ",$E$1+2,IF($I21="RAF",$E$1+1,IF($I21="RDG",$E$1+2,IF($I21="OCS",$E$1+2,$I21))))))))</f>
        <v>8</v>
      </c>
      <c r="M21" s="430"/>
      <c r="N21" s="427" t="s">
        <v>23</v>
      </c>
      <c r="O21" s="430"/>
      <c r="P21" s="427" t="s">
        <v>273</v>
      </c>
      <c r="Q21" s="430">
        <v>3</v>
      </c>
      <c r="R21" s="429"/>
      <c r="S21" s="429"/>
      <c r="T21" s="431">
        <f>IF($Q21="DNC",$E$1+2,IF($Q21="DNE",$E$1+2,IF($Q21="DNF",$E$1+1,IF($Q21="DNS",#REF!+1,IF($Q21="DSQ",$E$1+2,IF($Q21="RAF",$E$1+1,IF($Q21="RDG",$E$1+2,IF($Q21="OCS",$E$1+2,$Q21))))))))</f>
        <v>3</v>
      </c>
      <c r="U21" s="760">
        <f>IF(D21="N",1,IF(D21="Y",0,0))</f>
        <v>0</v>
      </c>
      <c r="V21" s="432"/>
      <c r="W21" s="432"/>
      <c r="X21" s="432"/>
      <c r="Y21" s="432"/>
      <c r="Z21" s="432"/>
      <c r="AA21" s="432"/>
      <c r="AB21" s="762">
        <f t="shared" ref="AB21" si="17">SUM(U21:AA23)</f>
        <v>0</v>
      </c>
      <c r="AC21" s="763"/>
      <c r="AD21" s="742">
        <f t="shared" ref="AD21" si="18">SUM(L21:L23)</f>
        <v>12</v>
      </c>
      <c r="AE21" s="744">
        <f>SUM(T21:T23)</f>
        <v>15</v>
      </c>
      <c r="AF21" s="746">
        <f t="shared" ref="AF21" si="19">SUM(AB21:AE23)</f>
        <v>27</v>
      </c>
      <c r="AG21" s="771">
        <v>5</v>
      </c>
      <c r="AH21" s="750"/>
    </row>
    <row r="22" spans="1:34" s="425" customFormat="1" ht="20" customHeight="1" thickBot="1">
      <c r="A22" s="783"/>
      <c r="B22" s="755"/>
      <c r="C22" s="757"/>
      <c r="D22" s="786"/>
      <c r="E22" s="448">
        <v>25</v>
      </c>
      <c r="F22" s="434" t="str">
        <f t="shared" ca="1" si="15"/>
        <v>Jorrit Scholten</v>
      </c>
      <c r="G22" s="435">
        <v>61</v>
      </c>
      <c r="H22" s="434" t="str">
        <f t="shared" ca="1" si="15"/>
        <v>Sven Scholten</v>
      </c>
      <c r="I22" s="436"/>
      <c r="J22" s="435">
        <v>4</v>
      </c>
      <c r="K22" s="436"/>
      <c r="L22" s="436">
        <f>IF($J22="DNC",$E$1+2,IF($J22="DNE",$E$1+2,IF($J22="DNF",$E$1+1,IF($J22="DNS",$E$1+1,IF($J22="DSQ",$E$1+2,IF($J22="RAF",$E$1+1,IF($J22="RDG",$E$1+2,IF($J22="OCS",$E$1+2,$J22))))))))</f>
        <v>4</v>
      </c>
      <c r="M22" s="437"/>
      <c r="N22" s="427" t="s">
        <v>23</v>
      </c>
      <c r="O22" s="437"/>
      <c r="P22" s="427" t="s">
        <v>273</v>
      </c>
      <c r="Q22" s="436"/>
      <c r="R22" s="437">
        <v>7</v>
      </c>
      <c r="S22" s="436"/>
      <c r="T22" s="436">
        <f>IF($R22="DNC",$E$1+2,IF($R22="DNE",$E$1+2,IF($R22="DNF",$E$1+1,IF($R22="DNS",#REF!+1,IF($R22="DSQ",$E$1+2,IF($R22="RAF",$E$1+1,IF($R22="RDG",$E$1+2,IF($R22="OCS",$E$1+2,$R22))))))))</f>
        <v>7</v>
      </c>
      <c r="U22" s="761"/>
      <c r="V22" s="438"/>
      <c r="W22" s="438"/>
      <c r="X22" s="438"/>
      <c r="Y22" s="438"/>
      <c r="Z22" s="438"/>
      <c r="AA22" s="438"/>
      <c r="AB22" s="764"/>
      <c r="AC22" s="765"/>
      <c r="AD22" s="743"/>
      <c r="AE22" s="745"/>
      <c r="AF22" s="747"/>
      <c r="AG22" s="749"/>
      <c r="AH22" s="751"/>
    </row>
    <row r="23" spans="1:34" s="425" customFormat="1" ht="20" customHeight="1" thickBot="1">
      <c r="A23" s="784"/>
      <c r="B23" s="775"/>
      <c r="C23" s="776"/>
      <c r="D23" s="787"/>
      <c r="E23" s="449"/>
      <c r="F23" s="440"/>
      <c r="G23" s="441"/>
      <c r="H23" s="440"/>
      <c r="I23" s="442"/>
      <c r="J23" s="442"/>
      <c r="K23" s="443"/>
      <c r="L23" s="436">
        <f>IF($K23="DNC",$E$1+2,IF($K23="DNE",$E$1+2,IF($K23="DNF",$E$1+1,IF($K23="DNS",$E$1+1,IF($K23="DSQ",$E$1+2,IF($K23="RAF",$E$1+1,IF($K23="RDG",$E$1+2,IF($K23="OCS",$E$1+2,$K23))))))))</f>
        <v>0</v>
      </c>
      <c r="M23" s="444"/>
      <c r="N23" s="427" t="s">
        <v>23</v>
      </c>
      <c r="O23" s="444"/>
      <c r="P23" s="427" t="s">
        <v>273</v>
      </c>
      <c r="Q23" s="442"/>
      <c r="R23" s="442"/>
      <c r="S23" s="444">
        <v>5</v>
      </c>
      <c r="T23" s="445">
        <f>IF($S23="DNC",$E$1+2,IF($S23="DNE",$E$1+2,IF($S23="DNF",$E$1+1,IF($S23="DNS",#REF!+1,IF($S23="DSQ",$E$1+2,IF($S23="RAF",$E$1+1,IF($S23="RDG",$E$1+2,IF($S23="OCS",$E$1+2,$S23))))))))</f>
        <v>5</v>
      </c>
      <c r="U23" s="778"/>
      <c r="V23" s="446"/>
      <c r="W23" s="446"/>
      <c r="X23" s="446"/>
      <c r="Y23" s="446"/>
      <c r="Z23" s="446"/>
      <c r="AA23" s="446"/>
      <c r="AB23" s="766"/>
      <c r="AC23" s="767"/>
      <c r="AD23" s="768"/>
      <c r="AE23" s="769"/>
      <c r="AF23" s="770"/>
      <c r="AG23" s="772"/>
      <c r="AH23" s="773"/>
    </row>
    <row r="24" spans="1:34" s="425" customFormat="1" ht="20" customHeight="1" thickBot="1">
      <c r="A24" s="782" t="s">
        <v>84</v>
      </c>
      <c r="B24" s="754" t="s">
        <v>45</v>
      </c>
      <c r="C24" s="756" t="str">
        <f>IF(B24=0,"_",LOOKUP(B24,H_No,Sail_No))</f>
        <v>680</v>
      </c>
      <c r="D24" s="758"/>
      <c r="E24" s="447">
        <v>43</v>
      </c>
      <c r="F24" s="427" t="str">
        <f t="shared" ca="1" si="15"/>
        <v>Michael Proot</v>
      </c>
      <c r="G24" s="428"/>
      <c r="H24" s="427" t="s">
        <v>274</v>
      </c>
      <c r="I24" s="428">
        <v>7</v>
      </c>
      <c r="J24" s="429"/>
      <c r="K24" s="429"/>
      <c r="L24" s="429">
        <f>IF($I24="DNC",$E$1+2,IF($I24="DNE",$E$1+2,IF($I24="DNF",$E$1+1,IF($I24="DNS",$E$1+1,IF($I24="DSQ",$E$1+2,IF($I24="RAF",$E$1+1,IF($I24="RDG",$E$1+2,IF($I24="OCS",$E$1+2,$I24))))))))</f>
        <v>7</v>
      </c>
      <c r="M24" s="430">
        <v>10</v>
      </c>
      <c r="N24" s="427" t="str">
        <f t="shared" ref="N24:N37" ca="1" si="20">IF(M24=0,"",LOOKUP(M24,No,Name))</f>
        <v>Erwin Kanters</v>
      </c>
      <c r="O24" s="430"/>
      <c r="P24" s="427" t="s">
        <v>275</v>
      </c>
      <c r="Q24" s="430">
        <v>9</v>
      </c>
      <c r="R24" s="429"/>
      <c r="S24" s="429"/>
      <c r="T24" s="431">
        <f>IF($Q24="DNC",$E$1+2,IF($Q24="DNE",$E$1+2,IF($Q24="DNF",$E$1+1,IF($Q24="DNS",#REF!+1,IF($Q24="DSQ",$E$1+2,IF($Q24="RAF",$E$1+1,IF($Q24="RDG",$E$1+2,IF($Q24="OCS",$E$1+2,$Q24))))))))</f>
        <v>9</v>
      </c>
      <c r="U24" s="760">
        <f>IF(D24="N",1,IF(D24="Y",0,0))</f>
        <v>0</v>
      </c>
      <c r="V24" s="432"/>
      <c r="W24" s="432"/>
      <c r="X24" s="432"/>
      <c r="Y24" s="432"/>
      <c r="Z24" s="432"/>
      <c r="AA24" s="432"/>
      <c r="AB24" s="762">
        <f t="shared" ref="AB24" si="21">SUM(U24:AA26)</f>
        <v>0</v>
      </c>
      <c r="AC24" s="763"/>
      <c r="AD24" s="742">
        <f t="shared" ref="AD24" si="22">SUM(L24:L26)</f>
        <v>15</v>
      </c>
      <c r="AE24" s="744">
        <f>SUM(T24:T26)</f>
        <v>28</v>
      </c>
      <c r="AF24" s="746">
        <f t="shared" ref="AF24" si="23">SUM(AB24:AE26)</f>
        <v>43</v>
      </c>
      <c r="AG24" s="771">
        <v>9</v>
      </c>
      <c r="AH24" s="750"/>
    </row>
    <row r="25" spans="1:34" s="425" customFormat="1" ht="20" customHeight="1" thickBot="1">
      <c r="A25" s="783"/>
      <c r="B25" s="755"/>
      <c r="C25" s="757"/>
      <c r="D25" s="759"/>
      <c r="E25" s="448">
        <v>43</v>
      </c>
      <c r="F25" s="434" t="str">
        <f t="shared" ca="1" si="15"/>
        <v>Michael Proot</v>
      </c>
      <c r="G25" s="435"/>
      <c r="H25" s="427" t="s">
        <v>274</v>
      </c>
      <c r="I25" s="436"/>
      <c r="J25" s="435">
        <v>8</v>
      </c>
      <c r="K25" s="436"/>
      <c r="L25" s="436">
        <f>IF($J25="DNC",$E$1+2,IF($J25="DNE",$E$1+2,IF($J25="DNF",$E$1+1,IF($J25="DNS",$E$1+1,IF($J25="DSQ",$E$1+2,IF($J25="RAF",$E$1+1,IF($J25="RDG",$E$1+2,IF($J25="OCS",$E$1+2,$J25))))))))</f>
        <v>8</v>
      </c>
      <c r="M25" s="437">
        <v>10</v>
      </c>
      <c r="N25" s="434" t="str">
        <f t="shared" ca="1" si="20"/>
        <v>Erwin Kanters</v>
      </c>
      <c r="O25" s="437"/>
      <c r="P25" s="427" t="s">
        <v>275</v>
      </c>
      <c r="Q25" s="436"/>
      <c r="R25" s="437">
        <v>9</v>
      </c>
      <c r="S25" s="450"/>
      <c r="T25" s="436">
        <f>IF($R25="DNC",$E$1+2,IF($R25="DNE",$E$1+2,IF($R25="DNF",$E$1+1,IF($R25="DNS",#REF!+1,IF($R25="DSQ",$E$1+2,IF($R25="RAF",$E$1+1,IF($R25="RDG",$E$1+2,IF($R25="OCS",$E$1+2,$R25))))))))</f>
        <v>9</v>
      </c>
      <c r="U25" s="761"/>
      <c r="V25" s="438"/>
      <c r="W25" s="438"/>
      <c r="X25" s="438"/>
      <c r="Y25" s="438"/>
      <c r="Z25" s="438"/>
      <c r="AA25" s="438"/>
      <c r="AB25" s="764"/>
      <c r="AC25" s="765"/>
      <c r="AD25" s="743"/>
      <c r="AE25" s="745"/>
      <c r="AF25" s="747"/>
      <c r="AG25" s="749"/>
      <c r="AH25" s="751"/>
    </row>
    <row r="26" spans="1:34" s="425" customFormat="1" ht="20" customHeight="1" thickBot="1">
      <c r="A26" s="784"/>
      <c r="B26" s="775"/>
      <c r="C26" s="776"/>
      <c r="D26" s="777"/>
      <c r="E26" s="449"/>
      <c r="F26" s="440" t="str">
        <f t="shared" si="15"/>
        <v/>
      </c>
      <c r="G26" s="441"/>
      <c r="H26" s="440" t="str">
        <f t="shared" si="15"/>
        <v/>
      </c>
      <c r="I26" s="442"/>
      <c r="J26" s="442"/>
      <c r="K26" s="443"/>
      <c r="L26" s="436">
        <f>IF($K26="DNC",$E$1+2,IF($K26="DNE",$E$1+2,IF($K26="DNF",$E$1+1,IF($K26="DNS",$E$1+1,IF($K26="DSQ",$E$1+2,IF($K26="RAF",$E$1+1,IF($K26="RDG",$E$1+2,IF($K26="OCS",$E$1+2,$K26))))))))</f>
        <v>0</v>
      </c>
      <c r="M26" s="444">
        <v>10</v>
      </c>
      <c r="N26" s="440" t="str">
        <f t="shared" ca="1" si="20"/>
        <v>Erwin Kanters</v>
      </c>
      <c r="O26" s="444"/>
      <c r="P26" s="427" t="s">
        <v>275</v>
      </c>
      <c r="Q26" s="442"/>
      <c r="R26" s="442"/>
      <c r="S26" s="444" t="s">
        <v>8</v>
      </c>
      <c r="T26" s="445">
        <f>IF($S26="DNC",$E$1+2,IF($S26="DNE",$E$1+2,IF($S26="DNF",$E$1+1,IF($S26="DNS",#REF!+1,IF($S26="DSQ",$E$1+2,IF($S26="RAF",$E$1+1,IF($S26="RDG",$E$1+2,IF($S26="OCS",$E$1+2,$S26))))))))</f>
        <v>10</v>
      </c>
      <c r="U26" s="778"/>
      <c r="V26" s="446"/>
      <c r="W26" s="446"/>
      <c r="X26" s="446"/>
      <c r="Y26" s="446"/>
      <c r="Z26" s="446"/>
      <c r="AA26" s="446"/>
      <c r="AB26" s="766"/>
      <c r="AC26" s="767"/>
      <c r="AD26" s="768"/>
      <c r="AE26" s="769"/>
      <c r="AF26" s="770"/>
      <c r="AG26" s="772"/>
      <c r="AH26" s="773"/>
    </row>
    <row r="27" spans="1:34" s="425" customFormat="1" ht="20" customHeight="1" thickBot="1">
      <c r="A27" s="779" t="s">
        <v>71</v>
      </c>
      <c r="B27" s="754" t="s">
        <v>47</v>
      </c>
      <c r="C27" s="756" t="str">
        <f>IF(B27=0,"_",LOOKUP(B27,H_No,Sail_No))</f>
        <v>042</v>
      </c>
      <c r="D27" s="758"/>
      <c r="E27" s="447">
        <v>57</v>
      </c>
      <c r="F27" s="427" t="str">
        <f t="shared" ca="1" si="15"/>
        <v>Simon Imber</v>
      </c>
      <c r="G27" s="428"/>
      <c r="H27" s="427" t="s">
        <v>276</v>
      </c>
      <c r="I27" s="428">
        <v>6</v>
      </c>
      <c r="J27" s="429"/>
      <c r="K27" s="429"/>
      <c r="L27" s="429">
        <f>IF($I27="DNC",$E$1+2,IF($I27="DNE",$E$1+2,IF($I27="DNF",$E$1+1,IF($I27="DNS",$E$1+1,IF($I27="DSQ",$E$1+2,IF($I27="RAF",$E$1+1,IF($I27="RDG",$E$1+2,IF($I27="OCS",$E$1+2,$I27))))))))</f>
        <v>6</v>
      </c>
      <c r="M27" s="430">
        <v>20</v>
      </c>
      <c r="N27" s="427" t="str">
        <f t="shared" ca="1" si="20"/>
        <v>Jan Willem Brinkhorst</v>
      </c>
      <c r="O27" s="430">
        <v>22</v>
      </c>
      <c r="P27" s="427" t="str">
        <f t="shared" ref="P27:P37" ca="1" si="24">IF(O27=0,"",LOOKUP(O27,No,Name))</f>
        <v>Joe Bildstein</v>
      </c>
      <c r="Q27" s="430">
        <v>7</v>
      </c>
      <c r="R27" s="429"/>
      <c r="S27" s="429"/>
      <c r="T27" s="431">
        <f>IF($Q27="DNC",$E$1+2,IF($Q27="DNE",$E$1+2,IF($Q27="DNF",$E$1+1,IF($Q27="DNS",$E$1+1,IF($Q27="DSQ",$E$1+2,IF($Q27="RAF",$E$1+1,IF($Q27="RDG",$E$1+2,IF($Q27="OCS",$E$1+2,$Q27))))))))</f>
        <v>7</v>
      </c>
      <c r="U27" s="760">
        <f>IF(D27="N",1,IF(D27="Y",0,0))</f>
        <v>0</v>
      </c>
      <c r="V27" s="432"/>
      <c r="W27" s="432"/>
      <c r="X27" s="432"/>
      <c r="Y27" s="432"/>
      <c r="Z27" s="432"/>
      <c r="AA27" s="432"/>
      <c r="AB27" s="762">
        <f t="shared" ref="AB27" si="25">SUM(U27:AA29)</f>
        <v>0</v>
      </c>
      <c r="AC27" s="763"/>
      <c r="AD27" s="742">
        <f t="shared" ref="AD27" si="26">SUM(L27:L29)</f>
        <v>13</v>
      </c>
      <c r="AE27" s="744">
        <f>SUM(T27:T29)</f>
        <v>13</v>
      </c>
      <c r="AF27" s="746">
        <f t="shared" ref="AF27" si="27">SUM(AB27:AE29)</f>
        <v>26</v>
      </c>
      <c r="AG27" s="771">
        <v>4</v>
      </c>
      <c r="AH27" s="750"/>
    </row>
    <row r="28" spans="1:34" s="425" customFormat="1" ht="20" customHeight="1">
      <c r="A28" s="780"/>
      <c r="B28" s="755"/>
      <c r="C28" s="757"/>
      <c r="D28" s="759"/>
      <c r="E28" s="448">
        <v>57</v>
      </c>
      <c r="F28" s="434" t="str">
        <f t="shared" ca="1" si="15"/>
        <v>Simon Imber</v>
      </c>
      <c r="G28" s="435"/>
      <c r="H28" s="427" t="s">
        <v>276</v>
      </c>
      <c r="I28" s="436"/>
      <c r="J28" s="435">
        <v>7</v>
      </c>
      <c r="K28" s="436"/>
      <c r="L28" s="436">
        <f>IF($J28="DNC",$E$1+2,IF($J28="DNE",$E$1+2,IF($J28="DNF",$E$1+1,IF($J28="DNS",$E$1+1,IF($J28="DSQ",$E$1+2,IF($J28="RAF",$E$1+1,IF($J28="RDG",$E$1+2,IF($J28="OCS",$E$1+2,$J28))))))))</f>
        <v>7</v>
      </c>
      <c r="M28" s="437">
        <v>20</v>
      </c>
      <c r="N28" s="434" t="str">
        <f t="shared" ca="1" si="20"/>
        <v>Jan Willem Brinkhorst</v>
      </c>
      <c r="O28" s="437">
        <v>22</v>
      </c>
      <c r="P28" s="434" t="str">
        <f t="shared" ca="1" si="24"/>
        <v>Joe Bildstein</v>
      </c>
      <c r="Q28" s="436"/>
      <c r="R28" s="437">
        <v>2</v>
      </c>
      <c r="S28" s="436"/>
      <c r="T28" s="436">
        <f>IF($R28="DNC",$E$1+2,IF($R28="DNE",$E$1+2,IF($R28="DNF",$E$1+1,IF($R28="DNS",$E$1+1,IF($R28="DSQ",$E$1+2,IF($R28="RAF",$E$1+1,IF($R28="RDG",$E$1+2,IF($R28="OCS",$E$1+2,$R28))))))))</f>
        <v>2</v>
      </c>
      <c r="U28" s="761"/>
      <c r="V28" s="438"/>
      <c r="W28" s="438"/>
      <c r="X28" s="438"/>
      <c r="Y28" s="438"/>
      <c r="Z28" s="438"/>
      <c r="AA28" s="438"/>
      <c r="AB28" s="764"/>
      <c r="AC28" s="765"/>
      <c r="AD28" s="743"/>
      <c r="AE28" s="745"/>
      <c r="AF28" s="747"/>
      <c r="AG28" s="749"/>
      <c r="AH28" s="751"/>
    </row>
    <row r="29" spans="1:34" s="425" customFormat="1" ht="20" customHeight="1" thickBot="1">
      <c r="A29" s="781"/>
      <c r="B29" s="775"/>
      <c r="C29" s="776"/>
      <c r="D29" s="777"/>
      <c r="E29" s="449"/>
      <c r="F29" s="440"/>
      <c r="G29" s="441"/>
      <c r="H29" s="440" t="str">
        <f t="shared" si="15"/>
        <v/>
      </c>
      <c r="I29" s="442"/>
      <c r="J29" s="442"/>
      <c r="K29" s="443"/>
      <c r="L29" s="436">
        <f>IF($K29="DNC",$E$1+2,IF($K29="DNE",$E$1+2,IF($K29="DNF",$E$1+1,IF($K29="DNS",$E$1+1,IF($K29="DSQ",$E$1+2,IF($K29="RAF",$E$1+1,IF($K29="RDG",$E$1+2,IF($K29="OCS",$E$1+2,$K29))))))))</f>
        <v>0</v>
      </c>
      <c r="M29" s="444">
        <v>20</v>
      </c>
      <c r="N29" s="440" t="str">
        <f t="shared" ca="1" si="20"/>
        <v>Jan Willem Brinkhorst</v>
      </c>
      <c r="O29" s="444">
        <v>22</v>
      </c>
      <c r="P29" s="440" t="str">
        <f t="shared" ca="1" si="24"/>
        <v>Joe Bildstein</v>
      </c>
      <c r="Q29" s="442"/>
      <c r="R29" s="442"/>
      <c r="S29" s="444">
        <v>4</v>
      </c>
      <c r="T29" s="445">
        <f>IF($S29="DNC",$E$1+2,IF($S29="DNE",$E$1+2,IF($S29="DNF",$E$1+1,IF($S29="DNS",$E$1+1,IF($S29="DSQ",$E$1+2,IF($S29="RAF",$E$1+1,IF($S29="RDG",$E$1+2,IF($S29="OCS",$E$1+2,$S29))))))))</f>
        <v>4</v>
      </c>
      <c r="U29" s="778"/>
      <c r="V29" s="446"/>
      <c r="W29" s="446"/>
      <c r="X29" s="446"/>
      <c r="Y29" s="446"/>
      <c r="Z29" s="446"/>
      <c r="AA29" s="446"/>
      <c r="AB29" s="766"/>
      <c r="AC29" s="767"/>
      <c r="AD29" s="768"/>
      <c r="AE29" s="769"/>
      <c r="AF29" s="770"/>
      <c r="AG29" s="772"/>
      <c r="AH29" s="773"/>
    </row>
    <row r="30" spans="1:34" s="425" customFormat="1" ht="19.5" customHeight="1">
      <c r="A30" s="752" t="s">
        <v>104</v>
      </c>
      <c r="B30" s="754" t="s">
        <v>42</v>
      </c>
      <c r="C30" s="756" t="str">
        <f>IF(B30=0,"_",LOOKUP(B30,H_No,Sail_No))</f>
        <v>673</v>
      </c>
      <c r="D30" s="758"/>
      <c r="E30" s="447">
        <v>64</v>
      </c>
      <c r="F30" s="427" t="str">
        <f ca="1">IF(E30=0,"",LOOKUP(E30,No,Name))</f>
        <v>Tony Males</v>
      </c>
      <c r="G30" s="428"/>
      <c r="H30" s="427" t="s">
        <v>128</v>
      </c>
      <c r="I30" s="428">
        <v>3</v>
      </c>
      <c r="J30" s="429"/>
      <c r="K30" s="429"/>
      <c r="L30" s="429">
        <f>IF($I30="DNC",$E$1+2,IF($I30="DNE",$E$1+2,IF($I30="DNF",$E$1+1,IF($I30="DNS",$E$1+1,IF($I30="DSQ",$E$1+2,IF($I30="RAF",$E$1+1,IF($I30="RDG",$E$1+2,IF($I30="OCS",$E$1+2,$I30))))))))</f>
        <v>3</v>
      </c>
      <c r="M30" s="430">
        <v>14</v>
      </c>
      <c r="N30" s="427" t="str">
        <f ca="1">IF(M30=0,"",LOOKUP(M30,No,Name))</f>
        <v>Giles Brinsley</v>
      </c>
      <c r="O30" s="430"/>
      <c r="P30" s="427" t="s">
        <v>277</v>
      </c>
      <c r="Q30" s="430">
        <v>2</v>
      </c>
      <c r="R30" s="429"/>
      <c r="S30" s="429"/>
      <c r="T30" s="431">
        <f>IF($Q30="DNC",$E$1+2,IF($Q30="DNE",$E$1+2,IF($Q30="DNF",$E$1+1,IF($Q30="DNS",#REF!+1,IF($Q30="DSQ",$E$1+2,IF($Q30="RAF",$E$1+1,IF($Q30="RDG",$E$1+2,IF($Q30="OCS",$E$1+2,$Q30))))))))</f>
        <v>2</v>
      </c>
      <c r="U30" s="760">
        <f>IF(D30="N",1,IF(D30="Y",0,0))</f>
        <v>0</v>
      </c>
      <c r="V30" s="432"/>
      <c r="W30" s="432">
        <v>6</v>
      </c>
      <c r="X30" s="432"/>
      <c r="Y30" s="432"/>
      <c r="Z30" s="432"/>
      <c r="AA30" s="432"/>
      <c r="AB30" s="762">
        <f t="shared" ref="AB30" si="28">SUM(U30:AA32)</f>
        <v>18</v>
      </c>
      <c r="AC30" s="763"/>
      <c r="AD30" s="742">
        <f t="shared" ref="AD30" si="29">SUM(L30:L32)</f>
        <v>6</v>
      </c>
      <c r="AE30" s="744">
        <f>SUM(T30:T32)</f>
        <v>8</v>
      </c>
      <c r="AF30" s="746">
        <f>SUM(AB30:AE32)</f>
        <v>32</v>
      </c>
      <c r="AG30" s="748">
        <v>7</v>
      </c>
      <c r="AH30" s="750" t="s">
        <v>281</v>
      </c>
    </row>
    <row r="31" spans="1:34" s="425" customFormat="1" ht="20" customHeight="1">
      <c r="A31" s="753"/>
      <c r="B31" s="755"/>
      <c r="C31" s="757"/>
      <c r="D31" s="759"/>
      <c r="E31" s="448">
        <v>64</v>
      </c>
      <c r="F31" s="434" t="str">
        <f ca="1">IF(E31=0,"",LOOKUP(E31,No,Name))</f>
        <v>Tony Males</v>
      </c>
      <c r="G31" s="435"/>
      <c r="H31" s="434" t="s">
        <v>128</v>
      </c>
      <c r="I31" s="436"/>
      <c r="J31" s="435">
        <v>3</v>
      </c>
      <c r="K31" s="436"/>
      <c r="L31" s="436">
        <f>IF($J31="DNC",$E$1+2,IF($J31="DNE",$E$1+2,IF($J31="DNF",$E$1+1,IF($J31="DNS",$E$1+1,IF($J31="DSQ",$E$1+2,IF($J31="RAF",$E$1+1,IF($J31="RDG",$E$1+2,IF($J31="OCS",$E$1+2,$J31))))))))</f>
        <v>3</v>
      </c>
      <c r="M31" s="437">
        <v>14</v>
      </c>
      <c r="N31" s="434" t="str">
        <f ca="1">IF(M31=0,"",LOOKUP(M31,No,Name))</f>
        <v>Giles Brinsley</v>
      </c>
      <c r="O31" s="437"/>
      <c r="P31" s="434" t="s">
        <v>277</v>
      </c>
      <c r="Q31" s="436"/>
      <c r="R31" s="437">
        <v>4</v>
      </c>
      <c r="S31" s="436"/>
      <c r="T31" s="436">
        <f>IF($R31="DNC",$E$1+2,IF($R31="DNE",$E$1+2,IF($R31="DNF",$E$1+1,IF($R31="DNS",#REF!+1,IF($R31="DSQ",$E$1+2,IF($R31="RAF",$E$1+1,IF($R31="RDG",$E$1+2,IF($R31="OCS",$E$1+2,$R31))))))))</f>
        <v>4</v>
      </c>
      <c r="U31" s="761"/>
      <c r="V31" s="438"/>
      <c r="W31" s="438"/>
      <c r="X31" s="438">
        <v>6</v>
      </c>
      <c r="Y31" s="438"/>
      <c r="Z31" s="438"/>
      <c r="AA31" s="438"/>
      <c r="AB31" s="764"/>
      <c r="AC31" s="765"/>
      <c r="AD31" s="743"/>
      <c r="AE31" s="745"/>
      <c r="AF31" s="747"/>
      <c r="AG31" s="749"/>
      <c r="AH31" s="751"/>
    </row>
    <row r="32" spans="1:34" s="425" customFormat="1" ht="20" customHeight="1" thickBot="1">
      <c r="A32" s="753"/>
      <c r="B32" s="755"/>
      <c r="C32" s="757"/>
      <c r="D32" s="759"/>
      <c r="E32" s="451"/>
      <c r="F32" s="452"/>
      <c r="G32" s="453"/>
      <c r="H32" s="452"/>
      <c r="I32" s="454"/>
      <c r="J32" s="454"/>
      <c r="K32" s="455"/>
      <c r="L32" s="436">
        <f>IF($K32="DNC",$E$1+2,IF($K32="DNE",$E$1+2,IF($K32="DNF",$E$1+1,IF($K32="DNS",$E$1+1,IF($K32="DSQ",$E$1+2,IF($K32="RAF",$E$1+1,IF($K32="RDG",$E$1+2,IF($K32="OCS",$E$1+2,$K32))))))))</f>
        <v>0</v>
      </c>
      <c r="M32" s="456">
        <v>14</v>
      </c>
      <c r="N32" s="452" t="str">
        <f ca="1">IF(M32=0,"",LOOKUP(M32,No,Name))</f>
        <v>Giles Brinsley</v>
      </c>
      <c r="O32" s="456"/>
      <c r="P32" s="452" t="s">
        <v>277</v>
      </c>
      <c r="Q32" s="454"/>
      <c r="R32" s="454"/>
      <c r="S32" s="456">
        <v>2</v>
      </c>
      <c r="T32" s="445">
        <f>IF($S32="DNC",$E$1+2,IF($S32="DNE",$E$1+2,IF($S32="DNF",$E$1+1,IF($S32="DNS",#REF!+1,IF($S32="DSQ",$E$1+2,IF($S32="RAF",$E$1+1,IF($S32="RDG",$E$1+2,IF($S32="OCS",$E$1+2,$S32))))))))</f>
        <v>2</v>
      </c>
      <c r="U32" s="761"/>
      <c r="V32" s="457"/>
      <c r="W32" s="457"/>
      <c r="X32" s="457"/>
      <c r="Y32" s="457">
        <v>6</v>
      </c>
      <c r="Z32" s="457"/>
      <c r="AA32" s="457"/>
      <c r="AB32" s="764"/>
      <c r="AC32" s="765"/>
      <c r="AD32" s="743"/>
      <c r="AE32" s="745"/>
      <c r="AF32" s="747"/>
      <c r="AG32" s="749"/>
      <c r="AH32" s="751"/>
    </row>
    <row r="33" spans="1:34" s="425" customFormat="1" ht="20" customHeight="1">
      <c r="A33" s="752" t="s">
        <v>103</v>
      </c>
      <c r="B33" s="754" t="s">
        <v>249</v>
      </c>
      <c r="C33" s="756" t="str">
        <f>IF(B33=0,"_",LOOKUP(B33,H_No,Sail_No))</f>
        <v>373</v>
      </c>
      <c r="D33" s="758"/>
      <c r="E33" s="447">
        <v>14</v>
      </c>
      <c r="F33" s="427" t="str">
        <f t="shared" ca="1" si="15"/>
        <v>Giles Brinsley</v>
      </c>
      <c r="G33" s="428">
        <v>27</v>
      </c>
      <c r="H33" s="427" t="str">
        <f t="shared" ca="1" si="15"/>
        <v>Jules Brinsley</v>
      </c>
      <c r="I33" s="428">
        <v>2</v>
      </c>
      <c r="J33" s="429"/>
      <c r="K33" s="429"/>
      <c r="L33" s="429">
        <f>IF($I33="DNC",$E$1+2,IF($I33="DNE",$E$1+2,IF($I33="DNF",$E$1+1,IF($I33="DNS",$E$1+1,IF($I33="DSQ",$E$1+2,IF($I33="RAF",$E$1+1,IF($I33="RDG",$E$1+2,IF($I33="OCS",$E$1+2,$I33))))))))</f>
        <v>2</v>
      </c>
      <c r="M33" s="430">
        <v>64</v>
      </c>
      <c r="N33" s="427" t="str">
        <f t="shared" ca="1" si="20"/>
        <v>Tony Males</v>
      </c>
      <c r="O33" s="430">
        <v>76</v>
      </c>
      <c r="P33" s="427" t="s">
        <v>128</v>
      </c>
      <c r="Q33" s="430">
        <v>1</v>
      </c>
      <c r="R33" s="429"/>
      <c r="S33" s="429"/>
      <c r="T33" s="431">
        <f>IF($Q33="DNC",$E$1+2,IF($Q33="DNE",$E$1+2,IF($Q33="DNF",$E$1+1,IF($Q33="DNS",#REF!+1,IF($Q33="DSQ",$E$1+2,IF($Q33="RAF",$E$1+1,IF($Q33="RDG",$E$1+2,IF($Q33="OCS",$E$1+2,$Q33))))))))</f>
        <v>1</v>
      </c>
      <c r="U33" s="760">
        <f>IF(D33="N",1,IF(D33="Y",0,0))</f>
        <v>0</v>
      </c>
      <c r="V33" s="432"/>
      <c r="W33" s="432"/>
      <c r="X33" s="432"/>
      <c r="Y33" s="432"/>
      <c r="Z33" s="432"/>
      <c r="AA33" s="432"/>
      <c r="AB33" s="762">
        <f t="shared" ref="AB33" si="30">SUM(U33:AA35)</f>
        <v>0</v>
      </c>
      <c r="AC33" s="763"/>
      <c r="AD33" s="742">
        <f t="shared" ref="AD33" si="31">SUM(L33:L35)</f>
        <v>4</v>
      </c>
      <c r="AE33" s="744">
        <f>SUM(T33:T35)</f>
        <v>3</v>
      </c>
      <c r="AF33" s="746">
        <f t="shared" ref="AF33" si="32">SUM(AB33:AE35)</f>
        <v>7</v>
      </c>
      <c r="AG33" s="771">
        <v>1</v>
      </c>
      <c r="AH33" s="750"/>
    </row>
    <row r="34" spans="1:34" s="425" customFormat="1" ht="20" customHeight="1">
      <c r="A34" s="753"/>
      <c r="B34" s="755"/>
      <c r="C34" s="757"/>
      <c r="D34" s="759"/>
      <c r="E34" s="448">
        <v>14</v>
      </c>
      <c r="F34" s="434" t="str">
        <f t="shared" ca="1" si="15"/>
        <v>Giles Brinsley</v>
      </c>
      <c r="G34" s="435">
        <v>27</v>
      </c>
      <c r="H34" s="434" t="str">
        <f t="shared" ca="1" si="15"/>
        <v>Jules Brinsley</v>
      </c>
      <c r="I34" s="436"/>
      <c r="J34" s="435">
        <v>2</v>
      </c>
      <c r="K34" s="436"/>
      <c r="L34" s="436">
        <f>IF($J34="DNC",$E$1+2,IF($J34="DNE",$E$1+2,IF($J34="DNF",$E$1+1,IF($J34="DNS",$E$1+1,IF($J34="DSQ",$E$1+2,IF($J34="RAF",$E$1+1,IF($J34="RDG",$E$1+2,IF($J34="OCS",$E$1+2,$J34))))))))</f>
        <v>2</v>
      </c>
      <c r="M34" s="437">
        <v>64</v>
      </c>
      <c r="N34" s="434" t="str">
        <f t="shared" ca="1" si="20"/>
        <v>Tony Males</v>
      </c>
      <c r="O34" s="437">
        <v>76</v>
      </c>
      <c r="P34" s="434" t="s">
        <v>128</v>
      </c>
      <c r="Q34" s="436"/>
      <c r="R34" s="437">
        <v>1</v>
      </c>
      <c r="S34" s="436"/>
      <c r="T34" s="436">
        <f>IF($R34="DNC",$E$1+2,IF($R34="DNE",$E$1+2,IF($R34="DNF",$E$1+1,IF($R34="DNS",#REF!+1,IF($R34="DSQ",$E$1+2,IF($R34="RAF",$E$1+1,IF($R34="RDG",$E$1+2,IF($R34="OCS",$E$1+2,$R34))))))))</f>
        <v>1</v>
      </c>
      <c r="U34" s="761"/>
      <c r="V34" s="438"/>
      <c r="W34" s="438"/>
      <c r="X34" s="438"/>
      <c r="Y34" s="438"/>
      <c r="Z34" s="438"/>
      <c r="AA34" s="438"/>
      <c r="AB34" s="764"/>
      <c r="AC34" s="765"/>
      <c r="AD34" s="743"/>
      <c r="AE34" s="745"/>
      <c r="AF34" s="747"/>
      <c r="AG34" s="749"/>
      <c r="AH34" s="751"/>
    </row>
    <row r="35" spans="1:34" s="425" customFormat="1" ht="20" customHeight="1" thickBot="1">
      <c r="A35" s="774"/>
      <c r="B35" s="775"/>
      <c r="C35" s="776"/>
      <c r="D35" s="777"/>
      <c r="E35" s="449"/>
      <c r="F35" s="440"/>
      <c r="G35" s="441"/>
      <c r="H35" s="440"/>
      <c r="I35" s="442"/>
      <c r="J35" s="442"/>
      <c r="K35" s="443"/>
      <c r="L35" s="436">
        <f>IF($K35="DNC",$E$1+2,IF($K35="DNE",$E$1+2,IF($K35="DNF",$E$1+1,IF($K35="DNS",$E$1+1,IF($K35="DSQ",$E$1+2,IF($K35="RAF",$E$1+1,IF($K35="RDG",$E$1+2,IF($K35="OCS",$E$1+2,$K35))))))))</f>
        <v>0</v>
      </c>
      <c r="M35" s="444">
        <v>64</v>
      </c>
      <c r="N35" s="440" t="str">
        <f t="shared" ca="1" si="20"/>
        <v>Tony Males</v>
      </c>
      <c r="O35" s="444">
        <v>76</v>
      </c>
      <c r="P35" s="440" t="s">
        <v>128</v>
      </c>
      <c r="Q35" s="442"/>
      <c r="R35" s="442"/>
      <c r="S35" s="444">
        <v>1</v>
      </c>
      <c r="T35" s="445">
        <f>IF($S35="DNC",$E$1+2,IF($S35="DNE",$E$1+2,IF($S35="DNF",$E$1+1,IF($S35="DNS",#REF!+1,IF($S35="DSQ",$E$1+2,IF($S35="RAF",$E$1+1,IF($S35="RDG",$E$1+2,IF($S35="OCS",$E$1+2,$S35))))))))</f>
        <v>1</v>
      </c>
      <c r="U35" s="778"/>
      <c r="V35" s="446"/>
      <c r="W35" s="446"/>
      <c r="X35" s="446"/>
      <c r="Y35" s="446"/>
      <c r="Z35" s="446"/>
      <c r="AA35" s="446"/>
      <c r="AB35" s="766"/>
      <c r="AC35" s="767"/>
      <c r="AD35" s="768"/>
      <c r="AE35" s="769"/>
      <c r="AF35" s="770"/>
      <c r="AG35" s="772"/>
      <c r="AH35" s="773"/>
    </row>
    <row r="36" spans="1:34" s="425" customFormat="1" ht="40" customHeight="1" thickBot="1">
      <c r="A36" s="458" t="s">
        <v>278</v>
      </c>
      <c r="B36" s="459"/>
      <c r="C36" s="460"/>
      <c r="D36" s="461"/>
      <c r="E36" s="462"/>
      <c r="F36" s="463" t="str">
        <f t="shared" ref="F36:F37" si="33">IF(E36=0,"",LOOKUP(E36,No,Name))</f>
        <v/>
      </c>
      <c r="G36" s="464"/>
      <c r="H36" s="463" t="str">
        <f t="shared" ref="H36:H37" si="34">IF(G36=0,"",LOOKUP(G36,No,Name))</f>
        <v/>
      </c>
      <c r="I36" s="465"/>
      <c r="J36" s="465"/>
      <c r="K36" s="465"/>
      <c r="L36" s="465"/>
      <c r="M36" s="464"/>
      <c r="N36" s="463" t="str">
        <f t="shared" si="20"/>
        <v/>
      </c>
      <c r="O36" s="466"/>
      <c r="P36" s="463" t="str">
        <f t="shared" si="24"/>
        <v/>
      </c>
      <c r="Q36" s="465"/>
      <c r="R36" s="465"/>
      <c r="S36" s="465"/>
      <c r="T36" s="465"/>
      <c r="U36" s="467">
        <f>IF(E36=0,0,IF(E36=M36,2,0))</f>
        <v>0</v>
      </c>
      <c r="V36" s="468"/>
      <c r="W36" s="468"/>
      <c r="X36" s="468"/>
      <c r="Y36" s="468"/>
      <c r="Z36" s="468"/>
      <c r="AA36" s="468"/>
      <c r="AB36" s="740"/>
      <c r="AC36" s="741"/>
      <c r="AD36" s="469"/>
      <c r="AE36" s="470"/>
      <c r="AF36" s="471"/>
      <c r="AG36" s="472"/>
      <c r="AH36" s="473"/>
    </row>
    <row r="37" spans="1:34" s="425" customFormat="1" ht="40" customHeight="1" thickBot="1">
      <c r="A37" s="458" t="s">
        <v>279</v>
      </c>
      <c r="B37" s="459"/>
      <c r="C37" s="460"/>
      <c r="D37" s="461"/>
      <c r="E37" s="462"/>
      <c r="F37" s="463" t="str">
        <f t="shared" si="33"/>
        <v/>
      </c>
      <c r="G37" s="464"/>
      <c r="H37" s="463" t="str">
        <f t="shared" si="34"/>
        <v/>
      </c>
      <c r="I37" s="465"/>
      <c r="J37" s="465"/>
      <c r="K37" s="465"/>
      <c r="L37" s="465"/>
      <c r="M37" s="464"/>
      <c r="N37" s="463" t="str">
        <f t="shared" si="20"/>
        <v/>
      </c>
      <c r="O37" s="466"/>
      <c r="P37" s="463" t="str">
        <f t="shared" si="24"/>
        <v/>
      </c>
      <c r="Q37" s="465"/>
      <c r="R37" s="465"/>
      <c r="S37" s="465"/>
      <c r="T37" s="465"/>
      <c r="U37" s="467">
        <f>IF(E37=0,0,IF(E37=M37,2,0))</f>
        <v>0</v>
      </c>
      <c r="V37" s="468"/>
      <c r="W37" s="468"/>
      <c r="X37" s="468"/>
      <c r="Y37" s="468"/>
      <c r="Z37" s="468"/>
      <c r="AA37" s="468"/>
      <c r="AB37" s="740"/>
      <c r="AC37" s="741"/>
      <c r="AD37" s="469"/>
      <c r="AE37" s="470"/>
      <c r="AF37" s="474"/>
      <c r="AG37" s="475"/>
      <c r="AH37" s="473"/>
    </row>
    <row r="38" spans="1:34" s="484" customFormat="1" ht="40" customHeight="1"/>
    <row r="39" spans="1:34" s="484" customFormat="1" ht="40" customHeight="1">
      <c r="B39" s="738" t="s">
        <v>175</v>
      </c>
      <c r="C39" s="738"/>
      <c r="D39" s="738"/>
      <c r="E39" s="738"/>
      <c r="F39" s="252" t="s">
        <v>176</v>
      </c>
      <c r="H39" s="56"/>
      <c r="N39" s="485" t="s">
        <v>9</v>
      </c>
      <c r="O39" s="485" t="s">
        <v>149</v>
      </c>
      <c r="P39" s="485"/>
    </row>
    <row r="40" spans="1:34" ht="25.5" customHeight="1">
      <c r="B40" s="738" t="s">
        <v>177</v>
      </c>
      <c r="C40" s="738"/>
      <c r="D40" s="738"/>
      <c r="E40" s="738"/>
      <c r="F40" s="254">
        <v>1</v>
      </c>
      <c r="H40" s="56"/>
      <c r="J40" s="477"/>
      <c r="K40" s="483"/>
      <c r="L40" s="483"/>
      <c r="M40" s="483"/>
      <c r="N40" s="485" t="s">
        <v>6</v>
      </c>
      <c r="O40" s="485" t="s">
        <v>150</v>
      </c>
      <c r="P40" s="485"/>
      <c r="Q40" s="481"/>
      <c r="R40" s="477"/>
      <c r="S40" s="477"/>
      <c r="T40" s="477"/>
      <c r="U40" s="481"/>
      <c r="V40" s="481"/>
      <c r="W40" s="481"/>
      <c r="X40" s="481"/>
      <c r="Y40" s="481"/>
      <c r="Z40" s="481"/>
      <c r="AA40" s="481"/>
      <c r="AB40" s="481"/>
      <c r="AC40" s="481"/>
      <c r="AD40" s="481"/>
      <c r="AE40" s="481"/>
      <c r="AF40" s="481"/>
      <c r="AG40" s="481"/>
      <c r="AH40" s="476"/>
    </row>
    <row r="41" spans="1:34">
      <c r="A41" s="481"/>
      <c r="B41" s="738" t="s">
        <v>199</v>
      </c>
      <c r="C41" s="738"/>
      <c r="D41" s="738"/>
      <c r="E41" s="738"/>
      <c r="F41" s="254">
        <v>3</v>
      </c>
      <c r="H41" s="56"/>
      <c r="I41" s="481"/>
      <c r="J41" s="477"/>
      <c r="K41" s="477"/>
      <c r="L41" s="477"/>
      <c r="M41" s="481"/>
      <c r="N41" s="486" t="s">
        <v>10</v>
      </c>
      <c r="O41" s="486" t="s">
        <v>151</v>
      </c>
      <c r="P41" s="485"/>
      <c r="Q41" s="481"/>
      <c r="R41" s="477"/>
      <c r="S41" s="477"/>
      <c r="T41" s="477"/>
    </row>
    <row r="42" spans="1:34">
      <c r="B42" s="739" t="s">
        <v>200</v>
      </c>
      <c r="C42" s="739"/>
      <c r="D42" s="739"/>
      <c r="E42" s="739"/>
      <c r="F42" s="254">
        <v>3</v>
      </c>
      <c r="H42" s="56"/>
      <c r="N42" s="486" t="s">
        <v>8</v>
      </c>
      <c r="O42" s="486" t="s">
        <v>152</v>
      </c>
      <c r="P42" s="485"/>
    </row>
    <row r="43" spans="1:34">
      <c r="B43" s="739" t="s">
        <v>201</v>
      </c>
      <c r="C43" s="739"/>
      <c r="D43" s="739"/>
      <c r="E43" s="739"/>
      <c r="F43" s="254">
        <v>1</v>
      </c>
      <c r="H43" s="56"/>
      <c r="N43" s="486" t="s">
        <v>153</v>
      </c>
      <c r="O43" s="486" t="s">
        <v>154</v>
      </c>
      <c r="P43" s="485"/>
    </row>
    <row r="44" spans="1:34">
      <c r="B44" s="739" t="s">
        <v>202</v>
      </c>
      <c r="C44" s="739"/>
      <c r="D44" s="739"/>
      <c r="E44" s="739"/>
      <c r="F44" s="254">
        <v>0</v>
      </c>
      <c r="H44" s="56"/>
      <c r="N44" s="486" t="s">
        <v>7</v>
      </c>
      <c r="O44" s="486" t="s">
        <v>155</v>
      </c>
      <c r="P44" s="485"/>
    </row>
    <row r="45" spans="1:34">
      <c r="B45" s="739" t="s">
        <v>203</v>
      </c>
      <c r="C45" s="739"/>
      <c r="D45" s="739"/>
      <c r="E45" s="739"/>
      <c r="F45" s="254">
        <v>3</v>
      </c>
      <c r="H45" s="56"/>
      <c r="N45" s="486" t="s">
        <v>156</v>
      </c>
      <c r="O45" s="486" t="s">
        <v>157</v>
      </c>
      <c r="P45" s="485"/>
    </row>
    <row r="46" spans="1:34">
      <c r="B46" s="739" t="s">
        <v>204</v>
      </c>
      <c r="C46" s="739"/>
      <c r="D46" s="739"/>
      <c r="E46" s="739"/>
      <c r="F46" s="254">
        <v>0</v>
      </c>
      <c r="H46" s="56"/>
      <c r="N46" s="486" t="s">
        <v>158</v>
      </c>
      <c r="O46" s="486" t="s">
        <v>159</v>
      </c>
      <c r="P46" s="485"/>
    </row>
    <row r="47" spans="1:34">
      <c r="F47" s="57"/>
      <c r="G47" s="56"/>
      <c r="H47" s="56"/>
      <c r="N47" s="56"/>
      <c r="O47" s="56"/>
      <c r="P47" s="56"/>
    </row>
    <row r="48" spans="1:34">
      <c r="B48" s="56" t="s">
        <v>205</v>
      </c>
      <c r="F48" s="479"/>
      <c r="G48" s="56"/>
      <c r="H48" s="57"/>
      <c r="N48" s="56" t="s">
        <v>161</v>
      </c>
      <c r="O48" s="57"/>
      <c r="P48" s="57"/>
    </row>
    <row r="49" spans="2:16">
      <c r="F49" s="56"/>
      <c r="G49" s="56"/>
      <c r="H49" s="57"/>
      <c r="N49" s="56" t="s">
        <v>162</v>
      </c>
      <c r="O49" s="57"/>
      <c r="P49" s="57"/>
    </row>
    <row r="50" spans="2:16">
      <c r="F50" s="56"/>
      <c r="G50" s="56"/>
      <c r="H50" s="57"/>
      <c r="N50" s="56" t="s">
        <v>163</v>
      </c>
      <c r="O50" s="58"/>
      <c r="P50" s="58"/>
    </row>
    <row r="51" spans="2:16" ht="38.25" customHeight="1">
      <c r="B51" s="737" t="s">
        <v>171</v>
      </c>
      <c r="C51" s="737"/>
      <c r="D51" s="737"/>
      <c r="E51" s="737"/>
      <c r="F51" s="249" t="s">
        <v>87</v>
      </c>
      <c r="H51" s="250"/>
      <c r="N51" s="56" t="s">
        <v>164</v>
      </c>
      <c r="O51" s="58"/>
      <c r="P51" s="58"/>
    </row>
    <row r="52" spans="2:16" ht="38.25" customHeight="1">
      <c r="B52" s="737" t="s">
        <v>172</v>
      </c>
      <c r="C52" s="737"/>
      <c r="D52" s="737"/>
      <c r="E52" s="737"/>
      <c r="F52" s="249" t="s">
        <v>88</v>
      </c>
      <c r="H52" s="56"/>
      <c r="N52" s="56" t="s">
        <v>165</v>
      </c>
      <c r="O52" s="56"/>
      <c r="P52" s="56"/>
    </row>
    <row r="53" spans="2:16" ht="76.5" customHeight="1">
      <c r="B53" s="737" t="s">
        <v>170</v>
      </c>
      <c r="C53" s="737"/>
      <c r="D53" s="737"/>
      <c r="E53" s="737"/>
      <c r="F53" s="249" t="s">
        <v>280</v>
      </c>
      <c r="H53" s="56"/>
    </row>
  </sheetData>
  <mergeCells count="149">
    <mergeCell ref="B1:C1"/>
    <mergeCell ref="F1:H1"/>
    <mergeCell ref="I1:K1"/>
    <mergeCell ref="M1:P1"/>
    <mergeCell ref="Q1:T1"/>
    <mergeCell ref="U1:AC1"/>
    <mergeCell ref="AD1:AE1"/>
    <mergeCell ref="AF1:AF2"/>
    <mergeCell ref="AG1:AG2"/>
    <mergeCell ref="AH1:AH2"/>
    <mergeCell ref="E2:F2"/>
    <mergeCell ref="G2:H2"/>
    <mergeCell ref="M2:N2"/>
    <mergeCell ref="O2:P2"/>
    <mergeCell ref="AB2:AC2"/>
    <mergeCell ref="A6:A8"/>
    <mergeCell ref="B6:B8"/>
    <mergeCell ref="C6:C8"/>
    <mergeCell ref="D6:D8"/>
    <mergeCell ref="U6:U8"/>
    <mergeCell ref="A3:A5"/>
    <mergeCell ref="B3:B5"/>
    <mergeCell ref="C3:C5"/>
    <mergeCell ref="D3:D5"/>
    <mergeCell ref="U3:U5"/>
    <mergeCell ref="AB6:AC8"/>
    <mergeCell ref="AD6:AD8"/>
    <mergeCell ref="AE6:AE8"/>
    <mergeCell ref="AF6:AF8"/>
    <mergeCell ref="AG6:AG8"/>
    <mergeCell ref="AH6:AH8"/>
    <mergeCell ref="AD3:AD5"/>
    <mergeCell ref="AE3:AE5"/>
    <mergeCell ref="AF3:AF5"/>
    <mergeCell ref="AG3:AG5"/>
    <mergeCell ref="AH3:AH5"/>
    <mergeCell ref="AB3:AC5"/>
    <mergeCell ref="A12:A14"/>
    <mergeCell ref="B12:B14"/>
    <mergeCell ref="C12:C14"/>
    <mergeCell ref="D12:D14"/>
    <mergeCell ref="U12:U14"/>
    <mergeCell ref="A9:A11"/>
    <mergeCell ref="B9:B11"/>
    <mergeCell ref="C9:C11"/>
    <mergeCell ref="D9:D11"/>
    <mergeCell ref="U9:U11"/>
    <mergeCell ref="AB12:AC14"/>
    <mergeCell ref="AD12:AD14"/>
    <mergeCell ref="AE12:AE14"/>
    <mergeCell ref="AF12:AF14"/>
    <mergeCell ref="AG12:AG14"/>
    <mergeCell ref="AH12:AH14"/>
    <mergeCell ref="AD9:AD11"/>
    <mergeCell ref="AE9:AE11"/>
    <mergeCell ref="AF9:AF11"/>
    <mergeCell ref="AG9:AG11"/>
    <mergeCell ref="AH9:AH11"/>
    <mergeCell ref="AB9:AC11"/>
    <mergeCell ref="A18:A20"/>
    <mergeCell ref="B18:B20"/>
    <mergeCell ref="C18:C20"/>
    <mergeCell ref="D18:D20"/>
    <mergeCell ref="U18:U20"/>
    <mergeCell ref="A15:A17"/>
    <mergeCell ref="B15:B17"/>
    <mergeCell ref="C15:C17"/>
    <mergeCell ref="D15:D17"/>
    <mergeCell ref="U15:U17"/>
    <mergeCell ref="AB18:AC20"/>
    <mergeCell ref="AD18:AD20"/>
    <mergeCell ref="AE18:AE20"/>
    <mergeCell ref="AF18:AF20"/>
    <mergeCell ref="AG18:AG20"/>
    <mergeCell ref="AH18:AH20"/>
    <mergeCell ref="AD15:AD17"/>
    <mergeCell ref="AE15:AE17"/>
    <mergeCell ref="AF15:AF17"/>
    <mergeCell ref="AG15:AG17"/>
    <mergeCell ref="AH15:AH17"/>
    <mergeCell ref="AB15:AC17"/>
    <mergeCell ref="A24:A26"/>
    <mergeCell ref="B24:B26"/>
    <mergeCell ref="C24:C26"/>
    <mergeCell ref="D24:D26"/>
    <mergeCell ref="U24:U26"/>
    <mergeCell ref="A21:A23"/>
    <mergeCell ref="B21:B23"/>
    <mergeCell ref="C21:C23"/>
    <mergeCell ref="D21:D23"/>
    <mergeCell ref="U21:U23"/>
    <mergeCell ref="AB24:AC26"/>
    <mergeCell ref="AD24:AD26"/>
    <mergeCell ref="AE24:AE26"/>
    <mergeCell ref="AF24:AF26"/>
    <mergeCell ref="AG24:AG26"/>
    <mergeCell ref="AH24:AH26"/>
    <mergeCell ref="AD21:AD23"/>
    <mergeCell ref="AE21:AE23"/>
    <mergeCell ref="AF21:AF23"/>
    <mergeCell ref="AG21:AG23"/>
    <mergeCell ref="AH21:AH23"/>
    <mergeCell ref="AB21:AC23"/>
    <mergeCell ref="AD27:AD29"/>
    <mergeCell ref="AE27:AE29"/>
    <mergeCell ref="AF27:AF29"/>
    <mergeCell ref="AG27:AG29"/>
    <mergeCell ref="AH27:AH29"/>
    <mergeCell ref="A33:A35"/>
    <mergeCell ref="B33:B35"/>
    <mergeCell ref="C33:C35"/>
    <mergeCell ref="D33:D35"/>
    <mergeCell ref="U33:U35"/>
    <mergeCell ref="A27:A29"/>
    <mergeCell ref="B27:B29"/>
    <mergeCell ref="C27:C29"/>
    <mergeCell ref="D27:D29"/>
    <mergeCell ref="U27:U29"/>
    <mergeCell ref="AB27:AC29"/>
    <mergeCell ref="AB37:AC37"/>
    <mergeCell ref="AD30:AD32"/>
    <mergeCell ref="AE30:AE32"/>
    <mergeCell ref="AF30:AF32"/>
    <mergeCell ref="AG30:AG32"/>
    <mergeCell ref="AH30:AH32"/>
    <mergeCell ref="AB36:AC36"/>
    <mergeCell ref="A30:A32"/>
    <mergeCell ref="B30:B32"/>
    <mergeCell ref="C30:C32"/>
    <mergeCell ref="D30:D32"/>
    <mergeCell ref="U30:U32"/>
    <mergeCell ref="AB30:AC32"/>
    <mergeCell ref="AB33:AC35"/>
    <mergeCell ref="AD33:AD35"/>
    <mergeCell ref="AE33:AE35"/>
    <mergeCell ref="AF33:AF35"/>
    <mergeCell ref="AG33:AG35"/>
    <mergeCell ref="AH33:AH35"/>
    <mergeCell ref="B51:E51"/>
    <mergeCell ref="B52:E52"/>
    <mergeCell ref="B53:E53"/>
    <mergeCell ref="B39:E39"/>
    <mergeCell ref="B40:E40"/>
    <mergeCell ref="B41:E41"/>
    <mergeCell ref="B42:E42"/>
    <mergeCell ref="B43:E43"/>
    <mergeCell ref="B44:E44"/>
    <mergeCell ref="B45:E45"/>
    <mergeCell ref="B46:E46"/>
  </mergeCells>
  <printOptions horizontalCentered="1"/>
  <pageMargins left="0.31496062992125984" right="0.31496062992125984" top="0.59055118110236227" bottom="0.35433070866141736" header="0" footer="0"/>
  <pageSetup paperSize="9" scale="39" fitToHeight="2" orientation="landscape"/>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I52"/>
  <sheetViews>
    <sheetView view="pageBreakPreview" zoomScale="67" zoomScaleNormal="67" zoomScaleSheetLayoutView="67" zoomScalePageLayoutView="67" workbookViewId="0">
      <pane ySplit="2" topLeftCell="A9" activePane="bottomLeft" state="frozen"/>
      <selection pane="bottomLeft" activeCell="P47" sqref="P47"/>
    </sheetView>
  </sheetViews>
  <sheetFormatPr baseColWidth="10" defaultColWidth="8.83203125" defaultRowHeight="14" x14ac:dyDescent="0"/>
  <cols>
    <col min="1" max="1" width="13" style="569" customWidth="1"/>
    <col min="2" max="2" width="6.5" style="569" customWidth="1"/>
    <col min="3" max="3" width="6" style="569" customWidth="1"/>
    <col min="4" max="4" width="8.33203125" style="569" customWidth="1"/>
    <col min="5" max="5" width="6.5" style="570" customWidth="1"/>
    <col min="6" max="6" width="23.83203125" style="564" customWidth="1"/>
    <col min="7" max="7" width="5.5" style="569" customWidth="1"/>
    <col min="8" max="8" width="23.83203125" style="564" customWidth="1"/>
    <col min="9" max="9" width="6.83203125" style="569" customWidth="1"/>
    <col min="10" max="11" width="6.83203125" style="575" customWidth="1"/>
    <col min="12" max="12" width="8.6640625" style="575" hidden="1" customWidth="1"/>
    <col min="13" max="13" width="5.6640625" style="569" customWidth="1"/>
    <col min="14" max="14" width="23.83203125" style="564" customWidth="1"/>
    <col min="15" max="15" width="5.5" style="569" customWidth="1"/>
    <col min="16" max="16" width="23.83203125" style="564" customWidth="1"/>
    <col min="17" max="17" width="7.1640625" style="569" customWidth="1"/>
    <col min="18" max="19" width="7.1640625" style="575" customWidth="1"/>
    <col min="20" max="20" width="8.6640625" style="575" customWidth="1"/>
    <col min="21" max="27" width="3.6640625" style="569" customWidth="1"/>
    <col min="28" max="29" width="4.83203125" style="569" customWidth="1"/>
    <col min="30" max="30" width="7.33203125" style="569" customWidth="1"/>
    <col min="31" max="31" width="7.1640625" style="569" customWidth="1"/>
    <col min="32" max="33" width="8" style="569" customWidth="1"/>
    <col min="34" max="34" width="27.6640625" style="564" customWidth="1"/>
    <col min="35" max="16384" width="8.83203125" style="569"/>
  </cols>
  <sheetData>
    <row r="1" spans="1:35" s="491" customFormat="1" ht="44.25" customHeight="1" thickBot="1">
      <c r="A1" s="487" t="s">
        <v>106</v>
      </c>
      <c r="B1" s="929">
        <v>41341</v>
      </c>
      <c r="C1" s="930"/>
      <c r="D1" s="488" t="s">
        <v>234</v>
      </c>
      <c r="E1" s="489">
        <v>8</v>
      </c>
      <c r="F1" s="931" t="s">
        <v>107</v>
      </c>
      <c r="G1" s="932"/>
      <c r="H1" s="932"/>
      <c r="I1" s="933" t="s">
        <v>108</v>
      </c>
      <c r="J1" s="934"/>
      <c r="K1" s="935"/>
      <c r="L1" s="490"/>
      <c r="M1" s="932" t="s">
        <v>147</v>
      </c>
      <c r="N1" s="932"/>
      <c r="O1" s="932"/>
      <c r="P1" s="930"/>
      <c r="Q1" s="936" t="s">
        <v>148</v>
      </c>
      <c r="R1" s="934"/>
      <c r="S1" s="934"/>
      <c r="T1" s="935"/>
      <c r="U1" s="937" t="s">
        <v>178</v>
      </c>
      <c r="V1" s="938"/>
      <c r="W1" s="938"/>
      <c r="X1" s="938"/>
      <c r="Y1" s="938"/>
      <c r="Z1" s="938"/>
      <c r="AA1" s="938"/>
      <c r="AB1" s="938"/>
      <c r="AC1" s="939"/>
      <c r="AD1" s="933" t="s">
        <v>54</v>
      </c>
      <c r="AE1" s="934"/>
      <c r="AF1" s="917" t="s">
        <v>235</v>
      </c>
      <c r="AG1" s="917" t="s">
        <v>5</v>
      </c>
      <c r="AH1" s="917" t="s">
        <v>101</v>
      </c>
    </row>
    <row r="2" spans="1:35" s="501" customFormat="1" ht="39.75" customHeight="1" thickBot="1">
      <c r="A2" s="492" t="s">
        <v>49</v>
      </c>
      <c r="B2" s="493" t="s">
        <v>97</v>
      </c>
      <c r="C2" s="494" t="s">
        <v>236</v>
      </c>
      <c r="D2" s="495" t="s">
        <v>237</v>
      </c>
      <c r="E2" s="919" t="s">
        <v>14</v>
      </c>
      <c r="F2" s="920"/>
      <c r="G2" s="919" t="s">
        <v>99</v>
      </c>
      <c r="H2" s="920"/>
      <c r="I2" s="494" t="s">
        <v>109</v>
      </c>
      <c r="J2" s="494" t="s">
        <v>110</v>
      </c>
      <c r="K2" s="494" t="s">
        <v>111</v>
      </c>
      <c r="L2" s="494"/>
      <c r="M2" s="919" t="s">
        <v>14</v>
      </c>
      <c r="N2" s="920"/>
      <c r="O2" s="919" t="s">
        <v>99</v>
      </c>
      <c r="P2" s="920"/>
      <c r="Q2" s="494" t="s">
        <v>144</v>
      </c>
      <c r="R2" s="494" t="s">
        <v>145</v>
      </c>
      <c r="S2" s="494" t="s">
        <v>146</v>
      </c>
      <c r="T2" s="494"/>
      <c r="U2" s="496">
        <v>1</v>
      </c>
      <c r="V2" s="497">
        <v>2</v>
      </c>
      <c r="W2" s="497">
        <v>3</v>
      </c>
      <c r="X2" s="497">
        <v>4</v>
      </c>
      <c r="Y2" s="497">
        <v>5</v>
      </c>
      <c r="Z2" s="497">
        <v>6</v>
      </c>
      <c r="AA2" s="498">
        <v>7</v>
      </c>
      <c r="AB2" s="921" t="s">
        <v>238</v>
      </c>
      <c r="AC2" s="922"/>
      <c r="AD2" s="496" t="s">
        <v>239</v>
      </c>
      <c r="AE2" s="499" t="s">
        <v>240</v>
      </c>
      <c r="AF2" s="918"/>
      <c r="AG2" s="918"/>
      <c r="AH2" s="918"/>
      <c r="AI2" s="500"/>
    </row>
    <row r="3" spans="1:35" s="501" customFormat="1" ht="20" customHeight="1">
      <c r="A3" s="926" t="s">
        <v>69</v>
      </c>
      <c r="B3" s="861" t="s">
        <v>3</v>
      </c>
      <c r="C3" s="863" t="str">
        <f>IF(B3=0,"_",LOOKUP(B3,H_No,Sail_No))</f>
        <v>679</v>
      </c>
      <c r="D3" s="865"/>
      <c r="E3" s="502">
        <v>59</v>
      </c>
      <c r="F3" s="503" t="str">
        <f t="shared" ref="F3:H18" ca="1" si="0">IF(E3=0,"",LOOKUP(E3,No,Name))</f>
        <v>Stijn Delauré</v>
      </c>
      <c r="G3" s="504">
        <v>8</v>
      </c>
      <c r="H3" s="503" t="str">
        <f t="shared" ref="H3:H5" ca="1" si="1">IF(G3=0,"",LOOKUP(G3,No,Name))</f>
        <v>David</v>
      </c>
      <c r="I3" s="504">
        <v>4</v>
      </c>
      <c r="J3" s="505"/>
      <c r="K3" s="505"/>
      <c r="L3" s="505">
        <f>IF($I3="DNC",$E$1+2,IF($I3="DNE",$E$1+2,IF($I3="DNF",$E$1+1,IF($I3="DNS",$E$1+1,IF($I3="DSQ",$E$1+2,IF($I3="RAF",$E$1+1,IF($I3="RDG",$E$1+2,IF($I3="OCS",$E$1+2,$I3))))))))</f>
        <v>4</v>
      </c>
      <c r="M3" s="506">
        <v>56</v>
      </c>
      <c r="N3" s="503" t="str">
        <f t="shared" ref="N3:N21" ca="1" si="2">IF(M3=0,"",LOOKUP(M3,No,Name))</f>
        <v>Simon Brissenden</v>
      </c>
      <c r="O3" s="506">
        <v>11</v>
      </c>
      <c r="P3" s="503" t="str">
        <f t="shared" ref="P3:P21" ca="1" si="3">IF(O3=0,"",LOOKUP(O3,No,Name))</f>
        <v>Feather Mills</v>
      </c>
      <c r="Q3" s="506"/>
      <c r="R3" s="505"/>
      <c r="S3" s="505"/>
      <c r="T3" s="507">
        <f>IF($Q3="DNC",$E$1+2,IF($Q3="DNE",$E$1+2,IF($Q3="DNF",$E$1+1,IF($Q3="DNS",$E$1+1,IF($Q3="DSQ",$E$1+2,IF($Q3="RAF",$E$1+1,IF($Q3="RDG",$E$1+2,IF($Q3="OCS",$E$1+2,$Q3))))))))</f>
        <v>0</v>
      </c>
      <c r="U3" s="867">
        <f>IF(D3="N",1,IF(D3="Y",0,0))</f>
        <v>0</v>
      </c>
      <c r="V3" s="508"/>
      <c r="W3" s="508"/>
      <c r="X3" s="508"/>
      <c r="Y3" s="508"/>
      <c r="Z3" s="508"/>
      <c r="AA3" s="508"/>
      <c r="AB3" s="869">
        <f>SUM(U3:AA5)</f>
        <v>0</v>
      </c>
      <c r="AC3" s="870"/>
      <c r="AD3" s="848">
        <f>SUM(L3:L5)</f>
        <v>11</v>
      </c>
      <c r="AE3" s="850">
        <f>SUM(T3:T5)</f>
        <v>2</v>
      </c>
      <c r="AF3" s="852">
        <f>SUM(AB3:AE5)</f>
        <v>13</v>
      </c>
      <c r="AG3" s="854">
        <f>RANK(AF3,$AF$3:$AF$35,1)</f>
        <v>2</v>
      </c>
      <c r="AH3" s="908"/>
    </row>
    <row r="4" spans="1:35" s="501" customFormat="1" ht="20" customHeight="1">
      <c r="A4" s="927"/>
      <c r="B4" s="862"/>
      <c r="C4" s="864"/>
      <c r="D4" s="866"/>
      <c r="E4" s="509">
        <v>59</v>
      </c>
      <c r="F4" s="510" t="str">
        <f t="shared" ca="1" si="0"/>
        <v>Stijn Delauré</v>
      </c>
      <c r="G4" s="511">
        <v>8</v>
      </c>
      <c r="H4" s="510" t="str">
        <f t="shared" ca="1" si="1"/>
        <v>David</v>
      </c>
      <c r="I4" s="512"/>
      <c r="J4" s="511">
        <v>3</v>
      </c>
      <c r="K4" s="512"/>
      <c r="L4" s="512">
        <f>IF($J4="DNC",$E$1+2,IF($J4="DNE",$E$1+2,IF($J4="DNF",$E$1+1,IF($J4="DNS",$E$1+1,IF($J4="DSQ",$E$1+2,IF($J4="RAF",$E$1+1,IF($J4="RDG",$E$1+2,IF($J4="OCS",$E$1+2,$J4))))))))</f>
        <v>3</v>
      </c>
      <c r="M4" s="513">
        <v>56</v>
      </c>
      <c r="N4" s="510" t="str">
        <f t="shared" ca="1" si="2"/>
        <v>Simon Brissenden</v>
      </c>
      <c r="O4" s="513">
        <v>11</v>
      </c>
      <c r="P4" s="510" t="str">
        <f t="shared" ca="1" si="3"/>
        <v>Feather Mills</v>
      </c>
      <c r="Q4" s="512"/>
      <c r="R4" s="513">
        <v>2</v>
      </c>
      <c r="S4" s="512"/>
      <c r="T4" s="512">
        <f>IF($R4="DNC",$E$1+2,IF($R4="DNE",$E$1+2,IF($R4="DNF",$E$1+1,IF($R4="DNS",$E$1+1,IF($R4="DSQ",$E$1+2,IF($R4="RAF",$E$1+1,IF($R4="RDG",$E$1+2,IF($R4="OCS",$E$1+2,$R4))))))))</f>
        <v>2</v>
      </c>
      <c r="U4" s="868"/>
      <c r="V4" s="514"/>
      <c r="W4" s="514"/>
      <c r="X4" s="514"/>
      <c r="Y4" s="514"/>
      <c r="Z4" s="514"/>
      <c r="AA4" s="514"/>
      <c r="AB4" s="871"/>
      <c r="AC4" s="872"/>
      <c r="AD4" s="849"/>
      <c r="AE4" s="851"/>
      <c r="AF4" s="853"/>
      <c r="AG4" s="855"/>
      <c r="AH4" s="909"/>
    </row>
    <row r="5" spans="1:35" s="501" customFormat="1" ht="20" customHeight="1" thickBot="1">
      <c r="A5" s="928"/>
      <c r="B5" s="880"/>
      <c r="C5" s="881"/>
      <c r="D5" s="882"/>
      <c r="E5" s="515">
        <v>59</v>
      </c>
      <c r="F5" s="516" t="str">
        <f t="shared" ca="1" si="0"/>
        <v>Stijn Delauré</v>
      </c>
      <c r="G5" s="517">
        <v>8</v>
      </c>
      <c r="H5" s="516" t="str">
        <f t="shared" ca="1" si="1"/>
        <v>David</v>
      </c>
      <c r="I5" s="518"/>
      <c r="J5" s="518"/>
      <c r="K5" s="517">
        <v>4</v>
      </c>
      <c r="L5" s="512">
        <f>IF($K5="DNC",$E$1+2,IF($K5="DNE",$E$1+2,IF($K5="DNF",$E$1+1,IF($K5="DNS",$E$1+1,IF($K5="DSQ",$E$1+2,IF($K5="RAF",$E$1+1,IF($K5="RDG",$E$1+2,IF($K5="OCS",$E$1+2,$K5))))))))</f>
        <v>4</v>
      </c>
      <c r="M5" s="519">
        <v>56</v>
      </c>
      <c r="N5" s="516"/>
      <c r="O5" s="519">
        <v>11</v>
      </c>
      <c r="P5" s="516"/>
      <c r="Q5" s="518"/>
      <c r="R5" s="518"/>
      <c r="S5" s="519"/>
      <c r="T5" s="520">
        <f>IF($S5="DNC",$E$1+2,IF($S5="DNE",$E$1+2,IF($S5="DNF",$E$1+1,IF($S5="DNS",$E$1+1,IF($S5="DSQ",$E$1+2,IF($S5="RAF",$E$1+1,IF($S5="RDG",$E$1+2,IF($S5="OCS",$E$1+2,$S5))))))))</f>
        <v>0</v>
      </c>
      <c r="U5" s="883"/>
      <c r="V5" s="521"/>
      <c r="W5" s="521"/>
      <c r="X5" s="521"/>
      <c r="Y5" s="521"/>
      <c r="Z5" s="521"/>
      <c r="AA5" s="521"/>
      <c r="AB5" s="873"/>
      <c r="AC5" s="874"/>
      <c r="AD5" s="875"/>
      <c r="AE5" s="876"/>
      <c r="AF5" s="877"/>
      <c r="AG5" s="856"/>
      <c r="AH5" s="910"/>
    </row>
    <row r="6" spans="1:35" s="501" customFormat="1" ht="20" customHeight="1">
      <c r="A6" s="923" t="s">
        <v>70</v>
      </c>
      <c r="B6" s="861" t="s">
        <v>244</v>
      </c>
      <c r="C6" s="863" t="str">
        <f>IF(B6=0,"_",LOOKUP(B6,H_No,Sail_No))</f>
        <v>682</v>
      </c>
      <c r="D6" s="865"/>
      <c r="E6" s="522">
        <v>30</v>
      </c>
      <c r="F6" s="503" t="str">
        <f t="shared" ca="1" si="0"/>
        <v>Julian Masters</v>
      </c>
      <c r="G6" s="504">
        <v>18</v>
      </c>
      <c r="H6" s="503" t="str">
        <f t="shared" ca="1" si="0"/>
        <v>James Owens</v>
      </c>
      <c r="I6" s="504">
        <v>7</v>
      </c>
      <c r="J6" s="505"/>
      <c r="K6" s="505"/>
      <c r="L6" s="505">
        <f>IF($I6="DNC",$E$1+2,IF($I6="DNE",$E$1+2,IF($I6="DNF",$E$1+1,IF($I6="DNS",$E$1+1,IF($I6="DSQ",$E$1+2,IF($I6="RAF",$E$1+1,IF($I6="RDG",$E$1+2,IF($I6="OCS",$E$1+2,$I6))))))))</f>
        <v>7</v>
      </c>
      <c r="M6" s="506">
        <v>45</v>
      </c>
      <c r="N6" s="503" t="str">
        <f t="shared" ca="1" si="2"/>
        <v>Paul Frost</v>
      </c>
      <c r="O6" s="506">
        <v>46</v>
      </c>
      <c r="P6" s="503" t="str">
        <f t="shared" ca="1" si="3"/>
        <v>Pam Frost</v>
      </c>
      <c r="Q6" s="506"/>
      <c r="R6" s="505"/>
      <c r="S6" s="505"/>
      <c r="T6" s="507">
        <f>IF($Q6="DNC",$E$1+2,IF($Q6="DNE",$E$1+2,IF($Q6="DNF",$E$1+1,IF($Q6="DNS",$E$1+1,IF($Q6="DSQ",$E$1+2,IF($Q6="RAF",$E$1+1,IF($Q6="RDG",$E$1+2,IF($Q6="OCS",$E$1+2,$Q6))))))))</f>
        <v>0</v>
      </c>
      <c r="U6" s="867">
        <f>IF(D6="N",1,IF(D6="Y",0,0))</f>
        <v>0</v>
      </c>
      <c r="V6" s="508"/>
      <c r="W6" s="508"/>
      <c r="X6" s="508"/>
      <c r="Y6" s="508"/>
      <c r="Z6" s="508"/>
      <c r="AA6" s="508"/>
      <c r="AB6" s="869">
        <f t="shared" ref="AB6" si="4">SUM(U6:AA8)</f>
        <v>0</v>
      </c>
      <c r="AC6" s="870"/>
      <c r="AD6" s="848">
        <f>SUM(L6:L8)</f>
        <v>17</v>
      </c>
      <c r="AE6" s="850">
        <f>SUM(T6:T8)</f>
        <v>4</v>
      </c>
      <c r="AF6" s="852">
        <f t="shared" ref="AF6" si="5">SUM(AB6:AE8)</f>
        <v>21</v>
      </c>
      <c r="AG6" s="854">
        <v>5</v>
      </c>
      <c r="AH6" s="857"/>
    </row>
    <row r="7" spans="1:35" s="501" customFormat="1" ht="20" customHeight="1">
      <c r="A7" s="924"/>
      <c r="B7" s="862"/>
      <c r="C7" s="864"/>
      <c r="D7" s="866"/>
      <c r="E7" s="523">
        <v>30</v>
      </c>
      <c r="F7" s="510" t="str">
        <f t="shared" ca="1" si="0"/>
        <v>Julian Masters</v>
      </c>
      <c r="G7" s="511">
        <v>18</v>
      </c>
      <c r="H7" s="510" t="str">
        <f t="shared" ca="1" si="0"/>
        <v>James Owens</v>
      </c>
      <c r="I7" s="512"/>
      <c r="J7" s="511">
        <v>4</v>
      </c>
      <c r="K7" s="512"/>
      <c r="L7" s="512">
        <f>IF($J7="DNC",$E$1+2,IF($J7="DNE",$E$1+2,IF($J7="DNF",$E$1+1,IF($J7="DNS",$E$1+1,IF($J7="DSQ",$E$1+2,IF($J7="RAF",$E$1+1,IF($J7="RDG",$E$1+2,IF($J7="OCS",$E$1+2,$J7))))))))</f>
        <v>4</v>
      </c>
      <c r="M7" s="513">
        <v>45</v>
      </c>
      <c r="N7" s="510" t="str">
        <f t="shared" ca="1" si="2"/>
        <v>Paul Frost</v>
      </c>
      <c r="O7" s="513">
        <v>46</v>
      </c>
      <c r="P7" s="510" t="str">
        <f t="shared" ca="1" si="3"/>
        <v>Pam Frost</v>
      </c>
      <c r="Q7" s="512"/>
      <c r="R7" s="513">
        <v>4</v>
      </c>
      <c r="S7" s="512"/>
      <c r="T7" s="512">
        <f>IF($R7="DNC",$E$1+2,IF($R7="DNE",$E$1+2,IF($R7="DNF",$E$1+1,IF($R7="DNS",$E$1+1,IF($R7="DSQ",$E$1+2,IF($R7="RAF",$E$1+1,IF($R7="RDG",$E$1+2,IF($R7="OCS",$E$1+2,$R7))))))))</f>
        <v>4</v>
      </c>
      <c r="U7" s="868"/>
      <c r="V7" s="514"/>
      <c r="W7" s="514"/>
      <c r="X7" s="514"/>
      <c r="Y7" s="514"/>
      <c r="Z7" s="514"/>
      <c r="AA7" s="514"/>
      <c r="AB7" s="871"/>
      <c r="AC7" s="872"/>
      <c r="AD7" s="849"/>
      <c r="AE7" s="851"/>
      <c r="AF7" s="853"/>
      <c r="AG7" s="855"/>
      <c r="AH7" s="858"/>
    </row>
    <row r="8" spans="1:35" s="501" customFormat="1" ht="20" customHeight="1" thickBot="1">
      <c r="A8" s="925"/>
      <c r="B8" s="880"/>
      <c r="C8" s="881"/>
      <c r="D8" s="882"/>
      <c r="E8" s="524">
        <v>30</v>
      </c>
      <c r="F8" s="516" t="str">
        <f t="shared" ca="1" si="0"/>
        <v>Julian Masters</v>
      </c>
      <c r="G8" s="517">
        <v>18</v>
      </c>
      <c r="H8" s="516" t="str">
        <f t="shared" ca="1" si="0"/>
        <v>James Owens</v>
      </c>
      <c r="I8" s="518"/>
      <c r="J8" s="518"/>
      <c r="K8" s="517">
        <v>6</v>
      </c>
      <c r="L8" s="512">
        <f>IF($K8="DNC",$E$1+2,IF($K8="DNE",$E$1+2,IF($K8="DNF",$E$1+1,IF($K8="DNS",$E$1+1,IF($K8="DSQ",$E$1+2,IF($K8="RAF",$E$1+1,IF($K8="RDG",$E$1+2,IF($K8="OCS",$E$1+2,$K8))))))))</f>
        <v>6</v>
      </c>
      <c r="M8" s="519"/>
      <c r="N8" s="516"/>
      <c r="O8" s="519"/>
      <c r="P8" s="516"/>
      <c r="Q8" s="518"/>
      <c r="R8" s="518"/>
      <c r="S8" s="519"/>
      <c r="T8" s="518">
        <f>IF($S8="DNC",$E$1+2,IF($S8="DNE",$E$1+2,IF($S8="DNF",$E$1+1,IF($S8="DNS",$E$1+1,IF($S8="DSQ",$E$1+2,IF($S8="RAF",$E$1+1,IF($S8="RDG",$E$1+2,IF($S8="OCS",$E$1+2,$S8))))))))</f>
        <v>0</v>
      </c>
      <c r="U8" s="883"/>
      <c r="V8" s="521"/>
      <c r="W8" s="521"/>
      <c r="X8" s="521"/>
      <c r="Y8" s="521"/>
      <c r="Z8" s="521"/>
      <c r="AA8" s="521"/>
      <c r="AB8" s="873"/>
      <c r="AC8" s="874"/>
      <c r="AD8" s="875"/>
      <c r="AE8" s="876"/>
      <c r="AF8" s="877"/>
      <c r="AG8" s="856"/>
      <c r="AH8" s="878"/>
    </row>
    <row r="9" spans="1:35" s="501" customFormat="1" ht="20" customHeight="1">
      <c r="A9" s="914" t="s">
        <v>30</v>
      </c>
      <c r="B9" s="861"/>
      <c r="C9" s="863" t="str">
        <f>IF(B9=0,"_",LOOKUP(B9,H_No,Sail_No))</f>
        <v>_</v>
      </c>
      <c r="D9" s="865"/>
      <c r="E9" s="522"/>
      <c r="F9" s="503" t="str">
        <f>IF(E9=0,"",LOOKUP(E9,No,Name))</f>
        <v/>
      </c>
      <c r="G9" s="504"/>
      <c r="H9" s="503" t="str">
        <f t="shared" si="0"/>
        <v/>
      </c>
      <c r="I9" s="504"/>
      <c r="J9" s="505"/>
      <c r="K9" s="505"/>
      <c r="L9" s="505">
        <f>IF($I9="DNC",$E$1+2,IF($I9="DNE",$E$1+2,IF($I9="DNF",$E$1+1,IF($I9="DNS",$E$1+1,IF($I9="DSQ",$E$1+2,IF($I9="RAF",$E$1+1,IF($I9="RDG",$E$1+2,IF($I9="OCS",$E$1+2,$I9))))))))</f>
        <v>0</v>
      </c>
      <c r="M9" s="506"/>
      <c r="N9" s="503" t="str">
        <f t="shared" si="2"/>
        <v/>
      </c>
      <c r="O9" s="506"/>
      <c r="P9" s="503" t="str">
        <f t="shared" si="3"/>
        <v/>
      </c>
      <c r="Q9" s="506"/>
      <c r="R9" s="505"/>
      <c r="S9" s="505"/>
      <c r="T9" s="520">
        <f t="shared" ref="T9:T29" si="6">IF($S9="DNC",$E$1+2,IF($S9="DNE",$E$1+2,IF($S9="DNF",$E$1+1,IF($S9="DNS",$E$1+1,IF($S9="DSQ",$E$1+2,IF($S9="RAF",$E$1+1,IF($S9="RDG",$E$1+2,IF($S9="OCS",$E$1+2,$S9))))))))</f>
        <v>0</v>
      </c>
      <c r="U9" s="867">
        <f>IF(D9="N",1,IF(D9="Y",0,0))</f>
        <v>0</v>
      </c>
      <c r="V9" s="508"/>
      <c r="W9" s="508"/>
      <c r="X9" s="508"/>
      <c r="Y9" s="508"/>
      <c r="Z9" s="508"/>
      <c r="AA9" s="508"/>
      <c r="AB9" s="869">
        <f t="shared" ref="AB9" si="7">SUM(U9:AA11)</f>
        <v>0</v>
      </c>
      <c r="AC9" s="870"/>
      <c r="AD9" s="848">
        <f>SUM(L9:L11)</f>
        <v>0</v>
      </c>
      <c r="AE9" s="850">
        <f>SUM(T9:T11)</f>
        <v>0</v>
      </c>
      <c r="AF9" s="852"/>
      <c r="AG9" s="854"/>
      <c r="AH9" s="893"/>
    </row>
    <row r="10" spans="1:35" s="501" customFormat="1" ht="20" customHeight="1">
      <c r="A10" s="915"/>
      <c r="B10" s="862"/>
      <c r="C10" s="864"/>
      <c r="D10" s="866"/>
      <c r="E10" s="523"/>
      <c r="F10" s="510" t="str">
        <f t="shared" si="0"/>
        <v/>
      </c>
      <c r="G10" s="511"/>
      <c r="H10" s="510" t="str">
        <f t="shared" si="0"/>
        <v/>
      </c>
      <c r="I10" s="512"/>
      <c r="J10" s="511"/>
      <c r="K10" s="512"/>
      <c r="L10" s="512">
        <f>IF($J10="DNC",$E$1+2,IF($J10="DNE",$E$1+2,IF($J10="DNF",$E$1+1,IF($J10="DNS",$E$1+1,IF($J10="DSQ",$E$1+2,IF($J10="RAF",$E$1+1,IF($J10="RDG",$E$1+2,IF($J10="OCS",$E$1+2,$J10))))))))</f>
        <v>0</v>
      </c>
      <c r="M10" s="513"/>
      <c r="N10" s="510" t="str">
        <f t="shared" si="2"/>
        <v/>
      </c>
      <c r="O10" s="513"/>
      <c r="P10" s="510" t="str">
        <f t="shared" si="3"/>
        <v/>
      </c>
      <c r="Q10" s="512"/>
      <c r="R10" s="513"/>
      <c r="S10" s="512"/>
      <c r="T10" s="520">
        <f t="shared" si="6"/>
        <v>0</v>
      </c>
      <c r="U10" s="868"/>
      <c r="V10" s="514"/>
      <c r="W10" s="514"/>
      <c r="X10" s="514"/>
      <c r="Y10" s="514"/>
      <c r="Z10" s="514"/>
      <c r="AA10" s="514"/>
      <c r="AB10" s="871"/>
      <c r="AC10" s="872"/>
      <c r="AD10" s="849"/>
      <c r="AE10" s="851"/>
      <c r="AF10" s="853"/>
      <c r="AG10" s="855"/>
      <c r="AH10" s="894"/>
    </row>
    <row r="11" spans="1:35" s="501" customFormat="1" ht="20" customHeight="1" thickBot="1">
      <c r="A11" s="916"/>
      <c r="B11" s="880"/>
      <c r="C11" s="881"/>
      <c r="D11" s="882"/>
      <c r="E11" s="524"/>
      <c r="F11" s="516" t="str">
        <f t="shared" si="0"/>
        <v/>
      </c>
      <c r="G11" s="517"/>
      <c r="H11" s="516" t="str">
        <f t="shared" si="0"/>
        <v/>
      </c>
      <c r="I11" s="518"/>
      <c r="J11" s="518"/>
      <c r="K11" s="517"/>
      <c r="L11" s="512">
        <f>IF($K11="DNC",$E$1+2,IF($K11="DNE",$E$1+2,IF($K11="DNF",$E$1+1,IF($K11="DNS",$E$1+1,IF($K11="DSQ",$E$1+2,IF($K11="RAF",$E$1+1,IF($K11="RDG",$E$1+2,IF($K11="OCS",$E$1+2,$K11))))))))</f>
        <v>0</v>
      </c>
      <c r="M11" s="519"/>
      <c r="N11" s="516" t="str">
        <f t="shared" si="2"/>
        <v/>
      </c>
      <c r="O11" s="519"/>
      <c r="P11" s="516" t="str">
        <f t="shared" si="3"/>
        <v/>
      </c>
      <c r="Q11" s="518"/>
      <c r="R11" s="518"/>
      <c r="S11" s="519"/>
      <c r="T11" s="518">
        <f t="shared" si="6"/>
        <v>0</v>
      </c>
      <c r="U11" s="883"/>
      <c r="V11" s="521"/>
      <c r="W11" s="521"/>
      <c r="X11" s="521"/>
      <c r="Y11" s="521"/>
      <c r="Z11" s="521"/>
      <c r="AA11" s="521"/>
      <c r="AB11" s="873"/>
      <c r="AC11" s="874"/>
      <c r="AD11" s="875"/>
      <c r="AE11" s="876"/>
      <c r="AF11" s="877"/>
      <c r="AG11" s="856"/>
      <c r="AH11" s="895"/>
    </row>
    <row r="12" spans="1:35" s="501" customFormat="1" ht="20" customHeight="1">
      <c r="A12" s="911" t="s">
        <v>90</v>
      </c>
      <c r="B12" s="861" t="s">
        <v>248</v>
      </c>
      <c r="C12" s="863" t="str">
        <f>IF(B12=0,"_",LOOKUP(B12,H_No,Sail_No))</f>
        <v>142</v>
      </c>
      <c r="D12" s="865"/>
      <c r="E12" s="522">
        <v>35</v>
      </c>
      <c r="F12" s="503" t="str">
        <f t="shared" ca="1" si="0"/>
        <v>Manuel Fritz</v>
      </c>
      <c r="G12" s="504">
        <v>37</v>
      </c>
      <c r="H12" s="503" t="str">
        <f t="shared" ca="1" si="0"/>
        <v>Maria Padila</v>
      </c>
      <c r="I12" s="504">
        <v>6</v>
      </c>
      <c r="J12" s="505"/>
      <c r="K12" s="505"/>
      <c r="L12" s="505">
        <f>IF($I12="DNC",$E$1+2,IF($I12="DNE",$E$1+2,IF($I12="DNF",$E$1+1,IF($I12="DNS",$E$1+1,IF($I12="DSQ",$E$1+2,IF($I12="RAF",$E$1+1,IF($I12="RDG",$E$1+2,IF($I12="OCS",$E$1+2,$I12))))))))</f>
        <v>6</v>
      </c>
      <c r="M12" s="506">
        <v>34</v>
      </c>
      <c r="N12" s="503" t="str">
        <f t="shared" ca="1" si="2"/>
        <v>Maartje Koning</v>
      </c>
      <c r="O12" s="506">
        <v>40</v>
      </c>
      <c r="P12" s="503" t="str">
        <f t="shared" ca="1" si="3"/>
        <v>Marike</v>
      </c>
      <c r="Q12" s="506"/>
      <c r="R12" s="505"/>
      <c r="S12" s="505"/>
      <c r="T12" s="520"/>
      <c r="U12" s="867">
        <f>IF(D12="N",1,IF(D12="Y",0,0))</f>
        <v>0</v>
      </c>
      <c r="V12" s="508"/>
      <c r="W12" s="508"/>
      <c r="X12" s="508"/>
      <c r="Y12" s="508"/>
      <c r="Z12" s="508"/>
      <c r="AA12" s="508"/>
      <c r="AB12" s="869">
        <f t="shared" ref="AB12" si="8">SUM(U12:AA14)</f>
        <v>0</v>
      </c>
      <c r="AC12" s="870"/>
      <c r="AD12" s="848">
        <f>SUM(L12:L14)</f>
        <v>16</v>
      </c>
      <c r="AE12" s="850">
        <f>SUM(T12:T14)</f>
        <v>5</v>
      </c>
      <c r="AF12" s="852">
        <f t="shared" ref="AF12" si="9">SUM(AB12:AE14)</f>
        <v>21</v>
      </c>
      <c r="AG12" s="854">
        <v>6</v>
      </c>
      <c r="AH12" s="857"/>
    </row>
    <row r="13" spans="1:35" s="501" customFormat="1" ht="20" customHeight="1">
      <c r="A13" s="912"/>
      <c r="B13" s="862"/>
      <c r="C13" s="864"/>
      <c r="D13" s="866"/>
      <c r="E13" s="523">
        <v>35</v>
      </c>
      <c r="F13" s="510" t="str">
        <f t="shared" ca="1" si="0"/>
        <v>Manuel Fritz</v>
      </c>
      <c r="G13" s="511">
        <v>37</v>
      </c>
      <c r="H13" s="510" t="str">
        <f t="shared" ca="1" si="0"/>
        <v>Maria Padila</v>
      </c>
      <c r="I13" s="512"/>
      <c r="J13" s="511">
        <v>5</v>
      </c>
      <c r="K13" s="512"/>
      <c r="L13" s="512">
        <f>IF($J13="DNC",$E$1+2,IF($J13="DNE",$E$1+2,IF($J13="DNF",$E$1+1,IF($J13="DNS",$E$1+1,IF($J13="DSQ",$E$1+2,IF($J13="RAF",$E$1+1,IF($J13="RDG",$E$1+2,IF($J13="OCS",$E$1+2,$J13))))))))</f>
        <v>5</v>
      </c>
      <c r="M13" s="513">
        <v>34</v>
      </c>
      <c r="N13" s="510" t="str">
        <f t="shared" ca="1" si="2"/>
        <v>Maartje Koning</v>
      </c>
      <c r="O13" s="513">
        <v>40</v>
      </c>
      <c r="P13" s="510" t="str">
        <f t="shared" ca="1" si="3"/>
        <v>Marike</v>
      </c>
      <c r="Q13" s="512"/>
      <c r="R13" s="513">
        <v>5</v>
      </c>
      <c r="S13" s="512"/>
      <c r="T13" s="520">
        <v>5</v>
      </c>
      <c r="U13" s="868"/>
      <c r="V13" s="514"/>
      <c r="W13" s="514"/>
      <c r="X13" s="514"/>
      <c r="Y13" s="514"/>
      <c r="Z13" s="514"/>
      <c r="AA13" s="514"/>
      <c r="AB13" s="871"/>
      <c r="AC13" s="872"/>
      <c r="AD13" s="849"/>
      <c r="AE13" s="851"/>
      <c r="AF13" s="853"/>
      <c r="AG13" s="855"/>
      <c r="AH13" s="858"/>
    </row>
    <row r="14" spans="1:35" s="501" customFormat="1" ht="20" customHeight="1" thickBot="1">
      <c r="A14" s="913"/>
      <c r="B14" s="880"/>
      <c r="C14" s="881"/>
      <c r="D14" s="882"/>
      <c r="E14" s="524">
        <v>35</v>
      </c>
      <c r="F14" s="516" t="str">
        <f t="shared" ca="1" si="0"/>
        <v>Manuel Fritz</v>
      </c>
      <c r="G14" s="517">
        <v>37</v>
      </c>
      <c r="H14" s="516" t="str">
        <f t="shared" ca="1" si="0"/>
        <v>Maria Padila</v>
      </c>
      <c r="I14" s="518"/>
      <c r="J14" s="518"/>
      <c r="K14" s="517">
        <v>5</v>
      </c>
      <c r="L14" s="512">
        <f>IF($K14="DNC",$E$1+2,IF($K14="DNE",$E$1+2,IF($K14="DNF",$E$1+1,IF($K14="DNS",$E$1+1,IF($K14="DSQ",$E$1+2,IF($K14="RAF",$E$1+1,IF($K14="RDG",$E$1+2,IF($K14="OCS",$E$1+2,$K14))))))))</f>
        <v>5</v>
      </c>
      <c r="M14" s="519">
        <v>34</v>
      </c>
      <c r="N14" s="516"/>
      <c r="O14" s="519"/>
      <c r="P14" s="516" t="str">
        <f t="shared" si="3"/>
        <v/>
      </c>
      <c r="Q14" s="518"/>
      <c r="R14" s="518"/>
      <c r="S14" s="519"/>
      <c r="T14" s="518">
        <f t="shared" si="6"/>
        <v>0</v>
      </c>
      <c r="U14" s="883"/>
      <c r="V14" s="521"/>
      <c r="W14" s="521"/>
      <c r="X14" s="521"/>
      <c r="Y14" s="521"/>
      <c r="Z14" s="521"/>
      <c r="AA14" s="521"/>
      <c r="AB14" s="873"/>
      <c r="AC14" s="874"/>
      <c r="AD14" s="875"/>
      <c r="AE14" s="876"/>
      <c r="AF14" s="877"/>
      <c r="AG14" s="856"/>
      <c r="AH14" s="878"/>
    </row>
    <row r="15" spans="1:35" s="501" customFormat="1" ht="20" customHeight="1">
      <c r="A15" s="902" t="s">
        <v>91</v>
      </c>
      <c r="B15" s="861" t="s">
        <v>272</v>
      </c>
      <c r="C15" s="863" t="str">
        <f>IF(B15=0,"_",LOOKUP(B15,H_No,Sail_No))</f>
        <v>451</v>
      </c>
      <c r="D15" s="865"/>
      <c r="E15" s="522">
        <v>19</v>
      </c>
      <c r="F15" s="503" t="str">
        <f t="shared" ca="1" si="0"/>
        <v>Jamie Stewart</v>
      </c>
      <c r="G15" s="504">
        <v>17</v>
      </c>
      <c r="H15" s="503" t="str">
        <f t="shared" ca="1" si="0"/>
        <v>Irene Gomez Perez</v>
      </c>
      <c r="I15" s="504">
        <v>3</v>
      </c>
      <c r="J15" s="505"/>
      <c r="K15" s="505"/>
      <c r="L15" s="505">
        <f>IF($I15="DNC",$E$1+2,IF($I15="DNE",$E$1+2,IF($I15="DNF",$E$1+1,IF($I15="DNS",$E$1+1,IF($I15="DSQ",$E$1+2,IF($I15="RAF",$E$1+1,IF($I15="RDG",$E$1+2,IF($I15="OCS",$E$1+2,$I15))))))))</f>
        <v>3</v>
      </c>
      <c r="M15" s="506">
        <v>41</v>
      </c>
      <c r="N15" s="503" t="str">
        <f t="shared" ca="1" si="2"/>
        <v>Mathew Copenhaver</v>
      </c>
      <c r="O15" s="506">
        <v>19</v>
      </c>
      <c r="P15" s="503" t="str">
        <f t="shared" ca="1" si="3"/>
        <v>Jamie Stewart</v>
      </c>
      <c r="Q15" s="506"/>
      <c r="R15" s="505"/>
      <c r="S15" s="505"/>
      <c r="T15" s="520"/>
      <c r="U15" s="867">
        <f>IF(D15="N",1,IF(D15="Y",0,0))</f>
        <v>0</v>
      </c>
      <c r="V15" s="508"/>
      <c r="W15" s="508"/>
      <c r="X15" s="508"/>
      <c r="Y15" s="508"/>
      <c r="Z15" s="508"/>
      <c r="AA15" s="508"/>
      <c r="AB15" s="869">
        <f t="shared" ref="AB15" si="10">SUM(U15:AA17)</f>
        <v>0</v>
      </c>
      <c r="AC15" s="870"/>
      <c r="AD15" s="848">
        <f>SUM(L15:L17)</f>
        <v>19</v>
      </c>
      <c r="AE15" s="850">
        <f>SUM(T15:T17)</f>
        <v>3</v>
      </c>
      <c r="AF15" s="852">
        <f t="shared" ref="AF15" si="11">SUM(AB15:AE17)</f>
        <v>22</v>
      </c>
      <c r="AG15" s="854">
        <f t="shared" ref="AG15" si="12">RANK(AF15,$AF$3:$AF$35,1)</f>
        <v>7</v>
      </c>
      <c r="AH15" s="857"/>
    </row>
    <row r="16" spans="1:35" s="501" customFormat="1" ht="20" customHeight="1">
      <c r="A16" s="903"/>
      <c r="B16" s="862"/>
      <c r="C16" s="864"/>
      <c r="D16" s="866"/>
      <c r="E16" s="523">
        <v>19</v>
      </c>
      <c r="F16" s="510" t="str">
        <f t="shared" ca="1" si="0"/>
        <v>Jamie Stewart</v>
      </c>
      <c r="G16" s="511">
        <v>17</v>
      </c>
      <c r="H16" s="510" t="str">
        <f t="shared" ca="1" si="0"/>
        <v>Irene Gomez Perez</v>
      </c>
      <c r="I16" s="512"/>
      <c r="J16" s="511">
        <v>8</v>
      </c>
      <c r="K16" s="512"/>
      <c r="L16" s="512">
        <f>IF($J16="DNC",$E$1+2,IF($J16="DNE",$E$1+2,IF($J16="DNF",$E$1+1,IF($J16="DNS",$E$1+1,IF($J16="DSQ",$E$1+2,IF($J16="RAF",$E$1+1,IF($J16="RDG",$E$1+2,IF($J16="OCS",$E$1+2,$J16))))))))</f>
        <v>8</v>
      </c>
      <c r="M16" s="513">
        <v>41</v>
      </c>
      <c r="N16" s="510" t="str">
        <f t="shared" ca="1" si="2"/>
        <v>Mathew Copenhaver</v>
      </c>
      <c r="O16" s="513">
        <v>19</v>
      </c>
      <c r="P16" s="510" t="str">
        <f t="shared" ca="1" si="3"/>
        <v>Jamie Stewart</v>
      </c>
      <c r="Q16" s="512"/>
      <c r="R16" s="513">
        <v>3</v>
      </c>
      <c r="S16" s="512"/>
      <c r="T16" s="520">
        <v>3</v>
      </c>
      <c r="U16" s="868"/>
      <c r="V16" s="514"/>
      <c r="W16" s="514"/>
      <c r="X16" s="514"/>
      <c r="Y16" s="514"/>
      <c r="Z16" s="514"/>
      <c r="AA16" s="514"/>
      <c r="AB16" s="871"/>
      <c r="AC16" s="872"/>
      <c r="AD16" s="849"/>
      <c r="AE16" s="851"/>
      <c r="AF16" s="853"/>
      <c r="AG16" s="855"/>
      <c r="AH16" s="858"/>
    </row>
    <row r="17" spans="1:34" s="501" customFormat="1" ht="20" customHeight="1" thickBot="1">
      <c r="A17" s="904"/>
      <c r="B17" s="880"/>
      <c r="C17" s="881"/>
      <c r="D17" s="882"/>
      <c r="E17" s="524">
        <v>19</v>
      </c>
      <c r="F17" s="516" t="str">
        <f t="shared" ca="1" si="0"/>
        <v>Jamie Stewart</v>
      </c>
      <c r="G17" s="517">
        <v>17</v>
      </c>
      <c r="H17" s="516" t="str">
        <f t="shared" ca="1" si="0"/>
        <v>Irene Gomez Perez</v>
      </c>
      <c r="I17" s="518"/>
      <c r="J17" s="518"/>
      <c r="K17" s="517">
        <v>8</v>
      </c>
      <c r="L17" s="512">
        <f>IF($K17="DNC",$E$1+2,IF($K17="DNE",$E$1+2,IF($K17="DNF",$E$1+1,IF($K17="DNS",$E$1+1,IF($K17="DSQ",$E$1+2,IF($K17="RAF",$E$1+1,IF($K17="RDG",$E$1+2,IF($K17="OCS",$E$1+2,$K17))))))))</f>
        <v>8</v>
      </c>
      <c r="M17" s="519"/>
      <c r="N17" s="516"/>
      <c r="O17" s="519"/>
      <c r="P17" s="516"/>
      <c r="Q17" s="518"/>
      <c r="R17" s="518"/>
      <c r="S17" s="519"/>
      <c r="T17" s="518">
        <f t="shared" si="6"/>
        <v>0</v>
      </c>
      <c r="U17" s="883"/>
      <c r="V17" s="521"/>
      <c r="W17" s="521"/>
      <c r="X17" s="521"/>
      <c r="Y17" s="521"/>
      <c r="Z17" s="521"/>
      <c r="AA17" s="521"/>
      <c r="AB17" s="873"/>
      <c r="AC17" s="874"/>
      <c r="AD17" s="875"/>
      <c r="AE17" s="876"/>
      <c r="AF17" s="877"/>
      <c r="AG17" s="856"/>
      <c r="AH17" s="878"/>
    </row>
    <row r="18" spans="1:34" s="501" customFormat="1" ht="20" customHeight="1">
      <c r="A18" s="896" t="s">
        <v>92</v>
      </c>
      <c r="B18" s="899"/>
      <c r="C18" s="863" t="str">
        <f>IF(B18=0,"_",LOOKUP(B18,H_No,Sail_No))</f>
        <v>_</v>
      </c>
      <c r="D18" s="865"/>
      <c r="E18" s="522"/>
      <c r="F18" s="503" t="str">
        <f t="shared" si="0"/>
        <v/>
      </c>
      <c r="G18" s="504"/>
      <c r="H18" s="503" t="str">
        <f t="shared" si="0"/>
        <v/>
      </c>
      <c r="I18" s="504"/>
      <c r="J18" s="505"/>
      <c r="K18" s="505"/>
      <c r="L18" s="505">
        <f>IF($I18="DNC",$E$1+2,IF($I18="DNE",$E$1+2,IF($I18="DNF",$E$1+1,IF($I18="DNS",$E$1+1,IF($I18="DSQ",$E$1+2,IF($I18="RAF",$E$1+1,IF($I18="RDG",$E$1+2,IF($I18="OCS",$E$1+2,$I18))))))))</f>
        <v>0</v>
      </c>
      <c r="M18" s="506"/>
      <c r="N18" s="503" t="str">
        <f t="shared" si="2"/>
        <v/>
      </c>
      <c r="O18" s="506"/>
      <c r="P18" s="503" t="str">
        <f t="shared" si="3"/>
        <v/>
      </c>
      <c r="Q18" s="506"/>
      <c r="R18" s="505"/>
      <c r="S18" s="505"/>
      <c r="T18" s="520">
        <f t="shared" si="6"/>
        <v>0</v>
      </c>
      <c r="U18" s="867">
        <f>IF(D18="N",1,IF(D18="Y",0,0))</f>
        <v>0</v>
      </c>
      <c r="V18" s="508"/>
      <c r="W18" s="508"/>
      <c r="X18" s="508"/>
      <c r="Y18" s="508"/>
      <c r="Z18" s="508"/>
      <c r="AA18" s="508"/>
      <c r="AB18" s="869">
        <f t="shared" ref="AB18" si="13">SUM(U18:AA20)</f>
        <v>0</v>
      </c>
      <c r="AC18" s="870"/>
      <c r="AD18" s="848">
        <f t="shared" ref="AD18" si="14">SUM(L18:L20)</f>
        <v>0</v>
      </c>
      <c r="AE18" s="850">
        <f>SUM(T18:T20)</f>
        <v>0</v>
      </c>
      <c r="AF18" s="852"/>
      <c r="AG18" s="854"/>
      <c r="AH18" s="905"/>
    </row>
    <row r="19" spans="1:34" s="501" customFormat="1" ht="20" customHeight="1">
      <c r="A19" s="897"/>
      <c r="B19" s="900"/>
      <c r="C19" s="864"/>
      <c r="D19" s="866"/>
      <c r="E19" s="523"/>
      <c r="F19" s="510" t="str">
        <f t="shared" ref="F19:H34" si="15">IF(E19=0,"",LOOKUP(E19,No,Name))</f>
        <v/>
      </c>
      <c r="G19" s="511"/>
      <c r="H19" s="510" t="str">
        <f t="shared" ref="H19:H21" si="16">IF(G19=0,"",LOOKUP(G19,No,Name))</f>
        <v/>
      </c>
      <c r="I19" s="512"/>
      <c r="J19" s="511"/>
      <c r="K19" s="512"/>
      <c r="L19" s="512">
        <f>IF($J19="DNC",$E$1+2,IF($J19="DNE",$E$1+2,IF($J19="DNF",$E$1+1,IF($J19="DNS",$E$1+1,IF($J19="DSQ",$E$1+2,IF($J19="RAF",$E$1+1,IF($J19="RDG",$E$1+2,IF($J19="OCS",$E$1+2,$J19))))))))</f>
        <v>0</v>
      </c>
      <c r="M19" s="513"/>
      <c r="N19" s="510" t="str">
        <f t="shared" si="2"/>
        <v/>
      </c>
      <c r="O19" s="513"/>
      <c r="P19" s="510" t="str">
        <f t="shared" si="3"/>
        <v/>
      </c>
      <c r="Q19" s="512"/>
      <c r="R19" s="513"/>
      <c r="S19" s="512"/>
      <c r="T19" s="520">
        <f t="shared" si="6"/>
        <v>0</v>
      </c>
      <c r="U19" s="868"/>
      <c r="V19" s="514"/>
      <c r="W19" s="514"/>
      <c r="X19" s="514"/>
      <c r="Y19" s="514"/>
      <c r="Z19" s="514"/>
      <c r="AA19" s="514"/>
      <c r="AB19" s="871"/>
      <c r="AC19" s="872"/>
      <c r="AD19" s="849"/>
      <c r="AE19" s="851"/>
      <c r="AF19" s="853"/>
      <c r="AG19" s="855"/>
      <c r="AH19" s="906"/>
    </row>
    <row r="20" spans="1:34" s="501" customFormat="1" ht="20" customHeight="1" thickBot="1">
      <c r="A20" s="898"/>
      <c r="B20" s="901"/>
      <c r="C20" s="881"/>
      <c r="D20" s="882"/>
      <c r="E20" s="524"/>
      <c r="F20" s="516" t="str">
        <f t="shared" si="15"/>
        <v/>
      </c>
      <c r="G20" s="517"/>
      <c r="H20" s="516" t="str">
        <f t="shared" si="16"/>
        <v/>
      </c>
      <c r="I20" s="518"/>
      <c r="J20" s="518"/>
      <c r="K20" s="517"/>
      <c r="L20" s="518">
        <f>IF($K20="DNC",$E$1+2,IF($K20="DNE",$E$1+2,IF($K20="DNF",$E$1+1,IF($K20="DNS",$E$1+1,IF($K20="DSQ",$E$1+2,IF($K20="RAF",$E$1+1,IF($K20="RDG",$E$1+2,IF($K20="OCS",$E$1+2,$K20))))))))</f>
        <v>0</v>
      </c>
      <c r="M20" s="519"/>
      <c r="N20" s="516" t="str">
        <f t="shared" si="2"/>
        <v/>
      </c>
      <c r="O20" s="519"/>
      <c r="P20" s="516" t="str">
        <f t="shared" si="3"/>
        <v/>
      </c>
      <c r="Q20" s="518"/>
      <c r="R20" s="518"/>
      <c r="S20" s="519"/>
      <c r="T20" s="518">
        <f t="shared" si="6"/>
        <v>0</v>
      </c>
      <c r="U20" s="883"/>
      <c r="V20" s="521"/>
      <c r="W20" s="521"/>
      <c r="X20" s="521"/>
      <c r="Y20" s="521"/>
      <c r="Z20" s="521"/>
      <c r="AA20" s="521"/>
      <c r="AB20" s="873"/>
      <c r="AC20" s="874"/>
      <c r="AD20" s="875"/>
      <c r="AE20" s="876"/>
      <c r="AF20" s="877"/>
      <c r="AG20" s="856"/>
      <c r="AH20" s="907"/>
    </row>
    <row r="21" spans="1:34" s="501" customFormat="1" ht="20" customHeight="1">
      <c r="A21" s="890" t="s">
        <v>83</v>
      </c>
      <c r="B21" s="861" t="s">
        <v>282</v>
      </c>
      <c r="C21" s="863" t="str">
        <f>IF(B21=0,"_",LOOKUP(B21,H_No,Sail_No))</f>
        <v>680</v>
      </c>
      <c r="D21" s="865"/>
      <c r="E21" s="522"/>
      <c r="F21" s="503" t="str">
        <f t="shared" si="15"/>
        <v/>
      </c>
      <c r="G21" s="504"/>
      <c r="H21" s="503" t="str">
        <f t="shared" si="16"/>
        <v/>
      </c>
      <c r="I21" s="504">
        <v>8</v>
      </c>
      <c r="J21" s="505"/>
      <c r="K21" s="505"/>
      <c r="L21" s="505">
        <f>IF($I21="DNC",$E$1+2,IF($I21="DNE",$E$1+2,IF($I21="DNF",$E$1+1,IF($I21="DNS",$E$1+1,IF($I21="DSQ",$E$1+2,IF($I21="RAF",$E$1+1,IF($I21="RDG",$E$1+2,IF($I21="OCS",$E$1+2,$I21))))))))</f>
        <v>8</v>
      </c>
      <c r="M21" s="506">
        <v>10</v>
      </c>
      <c r="N21" s="503" t="str">
        <f t="shared" ca="1" si="2"/>
        <v>Erwin Kanters</v>
      </c>
      <c r="O21" s="506">
        <v>39</v>
      </c>
      <c r="P21" s="503" t="str">
        <f t="shared" ca="1" si="3"/>
        <v>Marije</v>
      </c>
      <c r="Q21" s="506"/>
      <c r="R21" s="505"/>
      <c r="S21" s="505"/>
      <c r="T21" s="520"/>
      <c r="U21" s="867">
        <f>IF(D21="N",1,IF(D21="Y",0,0))</f>
        <v>0</v>
      </c>
      <c r="V21" s="508"/>
      <c r="W21" s="508"/>
      <c r="X21" s="508"/>
      <c r="Y21" s="508"/>
      <c r="Z21" s="508"/>
      <c r="AA21" s="508"/>
      <c r="AB21" s="869">
        <f t="shared" ref="AB21" si="17">SUM(U21:AA23)</f>
        <v>0</v>
      </c>
      <c r="AC21" s="870"/>
      <c r="AD21" s="848">
        <f t="shared" ref="AD21" si="18">SUM(L21:L23)</f>
        <v>21</v>
      </c>
      <c r="AE21" s="850">
        <f>SUM(T21:T23)</f>
        <v>6</v>
      </c>
      <c r="AF21" s="852">
        <f t="shared" ref="AF21" si="19">SUM(AB21:AE23)</f>
        <v>27</v>
      </c>
      <c r="AG21" s="854">
        <f t="shared" ref="AG21" si="20">RANK(AF21,$AF$3:$AF$35,1)</f>
        <v>8</v>
      </c>
      <c r="AH21" s="857"/>
    </row>
    <row r="22" spans="1:34" s="501" customFormat="1" ht="20" customHeight="1">
      <c r="A22" s="891"/>
      <c r="B22" s="862"/>
      <c r="C22" s="864"/>
      <c r="D22" s="866"/>
      <c r="E22" s="523"/>
      <c r="F22" s="510" t="str">
        <f t="shared" si="15"/>
        <v/>
      </c>
      <c r="G22" s="511"/>
      <c r="H22" s="510" t="str">
        <f t="shared" si="15"/>
        <v/>
      </c>
      <c r="I22" s="512"/>
      <c r="J22" s="511">
        <v>6</v>
      </c>
      <c r="K22" s="512"/>
      <c r="L22" s="512">
        <f>IF($J22="DNC",$E$1+2,IF($J22="DNE",$E$1+2,IF($J22="DNF",$E$1+1,IF($J22="DNS",$E$1+1,IF($J22="DSQ",$E$1+2,IF($J22="RAF",$E$1+1,IF($J22="RDG",$E$1+2,IF($J22="OCS",$E$1+2,$J22))))))))</f>
        <v>6</v>
      </c>
      <c r="M22" s="513">
        <v>10</v>
      </c>
      <c r="N22" s="510" t="str">
        <f t="shared" ref="N22:N37" ca="1" si="21">IF(M22=0,"",LOOKUP(M22,No,Name))</f>
        <v>Erwin Kanters</v>
      </c>
      <c r="O22" s="513">
        <v>39</v>
      </c>
      <c r="P22" s="510" t="str">
        <f t="shared" ref="P22:P37" ca="1" si="22">IF(O22=0,"",LOOKUP(O22,No,Name))</f>
        <v>Marije</v>
      </c>
      <c r="Q22" s="512"/>
      <c r="R22" s="513">
        <v>6</v>
      </c>
      <c r="S22" s="512"/>
      <c r="T22" s="520">
        <v>6</v>
      </c>
      <c r="U22" s="868"/>
      <c r="V22" s="514"/>
      <c r="W22" s="514"/>
      <c r="X22" s="514"/>
      <c r="Y22" s="514"/>
      <c r="Z22" s="514"/>
      <c r="AA22" s="514"/>
      <c r="AB22" s="871"/>
      <c r="AC22" s="872"/>
      <c r="AD22" s="849"/>
      <c r="AE22" s="851"/>
      <c r="AF22" s="853"/>
      <c r="AG22" s="855"/>
      <c r="AH22" s="858"/>
    </row>
    <row r="23" spans="1:34" s="501" customFormat="1" ht="20" customHeight="1" thickBot="1">
      <c r="A23" s="892"/>
      <c r="B23" s="880"/>
      <c r="C23" s="881"/>
      <c r="D23" s="882"/>
      <c r="E23" s="524"/>
      <c r="F23" s="516" t="str">
        <f t="shared" si="15"/>
        <v/>
      </c>
      <c r="G23" s="517"/>
      <c r="H23" s="516" t="str">
        <f t="shared" si="15"/>
        <v/>
      </c>
      <c r="I23" s="518"/>
      <c r="J23" s="518"/>
      <c r="K23" s="517">
        <v>7</v>
      </c>
      <c r="L23" s="512">
        <f>IF($K23="DNC",$E$1+2,IF($K23="DNE",$E$1+2,IF($K23="DNF",$E$1+1,IF($K23="DNS",$E$1+1,IF($K23="DSQ",$E$1+2,IF($K23="RAF",$E$1+1,IF($K23="RDG",$E$1+2,IF($K23="OCS",$E$1+2,$K23))))))))</f>
        <v>7</v>
      </c>
      <c r="M23" s="519"/>
      <c r="N23" s="516" t="str">
        <f t="shared" si="21"/>
        <v/>
      </c>
      <c r="O23" s="519"/>
      <c r="P23" s="516" t="str">
        <f t="shared" si="22"/>
        <v/>
      </c>
      <c r="Q23" s="518"/>
      <c r="R23" s="518"/>
      <c r="S23" s="519"/>
      <c r="T23" s="518">
        <f t="shared" si="6"/>
        <v>0</v>
      </c>
      <c r="U23" s="883"/>
      <c r="V23" s="521"/>
      <c r="W23" s="521"/>
      <c r="X23" s="521"/>
      <c r="Y23" s="521"/>
      <c r="Z23" s="521"/>
      <c r="AA23" s="521"/>
      <c r="AB23" s="873"/>
      <c r="AC23" s="874"/>
      <c r="AD23" s="875"/>
      <c r="AE23" s="876"/>
      <c r="AF23" s="877"/>
      <c r="AG23" s="856"/>
      <c r="AH23" s="878"/>
    </row>
    <row r="24" spans="1:34" s="501" customFormat="1" ht="20" customHeight="1">
      <c r="A24" s="890" t="s">
        <v>84</v>
      </c>
      <c r="B24" s="861"/>
      <c r="C24" s="863" t="str">
        <f>IF(B24=0,"_",LOOKUP(B24,H_No,Sail_No))</f>
        <v>_</v>
      </c>
      <c r="D24" s="865"/>
      <c r="E24" s="522"/>
      <c r="F24" s="503" t="str">
        <f t="shared" si="15"/>
        <v/>
      </c>
      <c r="G24" s="504"/>
      <c r="H24" s="503" t="str">
        <f t="shared" si="15"/>
        <v/>
      </c>
      <c r="I24" s="504"/>
      <c r="J24" s="505"/>
      <c r="K24" s="505"/>
      <c r="L24" s="505">
        <f>IF($I24="DNC",$E$1+2,IF($I24="DNE",$E$1+2,IF($I24="DNF",$E$1+1,IF($I24="DNS",$E$1+1,IF($I24="DSQ",$E$1+2,IF($I24="RAF",$E$1+1,IF($I24="RDG",$E$1+2,IF($I24="OCS",$E$1+2,$I24))))))))</f>
        <v>0</v>
      </c>
      <c r="M24" s="506"/>
      <c r="N24" s="503" t="str">
        <f t="shared" si="21"/>
        <v/>
      </c>
      <c r="O24" s="506"/>
      <c r="P24" s="503" t="str">
        <f t="shared" si="22"/>
        <v/>
      </c>
      <c r="Q24" s="506"/>
      <c r="R24" s="505"/>
      <c r="S24" s="505"/>
      <c r="T24" s="520">
        <f t="shared" si="6"/>
        <v>0</v>
      </c>
      <c r="U24" s="867">
        <f>IF(D24="N",1,IF(D24="Y",0,0))</f>
        <v>0</v>
      </c>
      <c r="V24" s="508"/>
      <c r="W24" s="508"/>
      <c r="X24" s="508"/>
      <c r="Y24" s="508"/>
      <c r="Z24" s="508"/>
      <c r="AA24" s="508"/>
      <c r="AB24" s="869">
        <f t="shared" ref="AB24" si="23">SUM(U24:AA26)</f>
        <v>0</v>
      </c>
      <c r="AC24" s="870"/>
      <c r="AD24" s="848">
        <f t="shared" ref="AD24" si="24">SUM(L24:L26)</f>
        <v>0</v>
      </c>
      <c r="AE24" s="850">
        <f>SUM(T24:T26)</f>
        <v>0</v>
      </c>
      <c r="AF24" s="852"/>
      <c r="AG24" s="854"/>
      <c r="AH24" s="857"/>
    </row>
    <row r="25" spans="1:34" s="501" customFormat="1" ht="20" customHeight="1">
      <c r="A25" s="891"/>
      <c r="B25" s="862"/>
      <c r="C25" s="864"/>
      <c r="D25" s="866"/>
      <c r="E25" s="523"/>
      <c r="F25" s="510" t="str">
        <f t="shared" si="15"/>
        <v/>
      </c>
      <c r="G25" s="511"/>
      <c r="H25" s="510" t="str">
        <f t="shared" si="15"/>
        <v/>
      </c>
      <c r="I25" s="512"/>
      <c r="J25" s="511"/>
      <c r="K25" s="512"/>
      <c r="L25" s="512">
        <f>IF($J25="DNC",$E$1+2,IF($J25="DNE",$E$1+2,IF($J25="DNF",$E$1+1,IF($J25="DNS",$E$1+1,IF($J25="DSQ",$E$1+2,IF($J25="RAF",$E$1+1,IF($J25="RDG",$E$1+2,IF($J25="OCS",$E$1+2,$J25))))))))</f>
        <v>0</v>
      </c>
      <c r="M25" s="513"/>
      <c r="N25" s="510" t="str">
        <f t="shared" si="21"/>
        <v/>
      </c>
      <c r="O25" s="513"/>
      <c r="P25" s="510" t="str">
        <f t="shared" si="22"/>
        <v/>
      </c>
      <c r="Q25" s="512"/>
      <c r="R25" s="513"/>
      <c r="S25" s="525"/>
      <c r="T25" s="520">
        <f t="shared" si="6"/>
        <v>0</v>
      </c>
      <c r="U25" s="868"/>
      <c r="V25" s="514"/>
      <c r="W25" s="514"/>
      <c r="X25" s="514"/>
      <c r="Y25" s="514"/>
      <c r="Z25" s="514"/>
      <c r="AA25" s="514"/>
      <c r="AB25" s="871"/>
      <c r="AC25" s="872"/>
      <c r="AD25" s="849"/>
      <c r="AE25" s="851"/>
      <c r="AF25" s="853"/>
      <c r="AG25" s="855"/>
      <c r="AH25" s="858"/>
    </row>
    <row r="26" spans="1:34" s="501" customFormat="1" ht="20" customHeight="1" thickBot="1">
      <c r="A26" s="892"/>
      <c r="B26" s="880"/>
      <c r="C26" s="881"/>
      <c r="D26" s="882"/>
      <c r="E26" s="524"/>
      <c r="F26" s="516" t="str">
        <f t="shared" si="15"/>
        <v/>
      </c>
      <c r="G26" s="517"/>
      <c r="H26" s="516" t="str">
        <f t="shared" si="15"/>
        <v/>
      </c>
      <c r="I26" s="518"/>
      <c r="J26" s="518"/>
      <c r="K26" s="517"/>
      <c r="L26" s="512">
        <f>IF($K26="DNC",$E$1+2,IF($K26="DNE",$E$1+2,IF($K26="DNF",$E$1+1,IF($K26="DNS",$E$1+1,IF($K26="DSQ",$E$1+2,IF($K26="RAF",$E$1+1,IF($K26="RDG",$E$1+2,IF($K26="OCS",$E$1+2,$K26))))))))</f>
        <v>0</v>
      </c>
      <c r="M26" s="519"/>
      <c r="N26" s="516" t="str">
        <f t="shared" si="21"/>
        <v/>
      </c>
      <c r="O26" s="519"/>
      <c r="P26" s="516" t="str">
        <f t="shared" si="22"/>
        <v/>
      </c>
      <c r="Q26" s="518"/>
      <c r="R26" s="518"/>
      <c r="S26" s="519"/>
      <c r="T26" s="518">
        <f t="shared" si="6"/>
        <v>0</v>
      </c>
      <c r="U26" s="883"/>
      <c r="V26" s="521"/>
      <c r="W26" s="521"/>
      <c r="X26" s="521"/>
      <c r="Y26" s="521"/>
      <c r="Z26" s="521"/>
      <c r="AA26" s="521"/>
      <c r="AB26" s="873"/>
      <c r="AC26" s="874"/>
      <c r="AD26" s="875"/>
      <c r="AE26" s="876"/>
      <c r="AF26" s="877"/>
      <c r="AG26" s="856"/>
      <c r="AH26" s="878"/>
    </row>
    <row r="27" spans="1:34" s="501" customFormat="1" ht="20" customHeight="1">
      <c r="A27" s="884" t="s">
        <v>71</v>
      </c>
      <c r="B27" s="861" t="s">
        <v>42</v>
      </c>
      <c r="C27" s="863" t="str">
        <f>IF(B27=0,"_",LOOKUP(B27,H_No,Sail_No))</f>
        <v>673</v>
      </c>
      <c r="D27" s="887" t="s">
        <v>243</v>
      </c>
      <c r="E27" s="522">
        <v>15</v>
      </c>
      <c r="F27" s="503" t="str">
        <f t="shared" ca="1" si="15"/>
        <v>Garry</v>
      </c>
      <c r="G27" s="504">
        <v>29</v>
      </c>
      <c r="H27" s="503" t="str">
        <f t="shared" ca="1" si="15"/>
        <v xml:space="preserve">James </v>
      </c>
      <c r="I27" s="504">
        <v>5</v>
      </c>
      <c r="J27" s="505"/>
      <c r="K27" s="505"/>
      <c r="L27" s="505">
        <f>IF($I27="DNC",$E$1+2,IF($I27="DNE",$E$1+2,IF($I27="DNF",$E$1+1,IF($I27="DNS",$E$1+1,IF($I27="DSQ",$E$1+2,IF($I27="RAF",$E$1+1,IF($I27="RDG",$E$1+2,IF($I27="OCS",$E$1+2,$I27))))))))</f>
        <v>5</v>
      </c>
      <c r="M27" s="506">
        <v>57</v>
      </c>
      <c r="N27" s="503" t="str">
        <f t="shared" ca="1" si="21"/>
        <v>Simon Imber</v>
      </c>
      <c r="O27" s="506"/>
      <c r="P27" s="503" t="str">
        <f t="shared" si="22"/>
        <v/>
      </c>
      <c r="Q27" s="506"/>
      <c r="R27" s="505"/>
      <c r="S27" s="505"/>
      <c r="T27" s="520"/>
      <c r="U27" s="867">
        <f>IF(D27="N",1,IF(D27="Y",0,0))</f>
        <v>0</v>
      </c>
      <c r="V27" s="508"/>
      <c r="W27" s="508"/>
      <c r="X27" s="508"/>
      <c r="Y27" s="508"/>
      <c r="Z27" s="508"/>
      <c r="AA27" s="508"/>
      <c r="AB27" s="869">
        <f t="shared" ref="AB27" si="25">SUM(U27:AA29)</f>
        <v>0</v>
      </c>
      <c r="AC27" s="870"/>
      <c r="AD27" s="848">
        <f t="shared" ref="AD27" si="26">SUM(L27:L29)</f>
        <v>14</v>
      </c>
      <c r="AE27" s="850">
        <f>SUM(T27:T29)</f>
        <v>7</v>
      </c>
      <c r="AF27" s="852">
        <f t="shared" ref="AF27" si="27">SUM(AB27:AE29)</f>
        <v>21</v>
      </c>
      <c r="AG27" s="854">
        <v>4</v>
      </c>
      <c r="AH27" s="857"/>
    </row>
    <row r="28" spans="1:34" s="501" customFormat="1" ht="20" customHeight="1">
      <c r="A28" s="885"/>
      <c r="B28" s="862"/>
      <c r="C28" s="864"/>
      <c r="D28" s="888"/>
      <c r="E28" s="523">
        <v>15</v>
      </c>
      <c r="F28" s="510" t="str">
        <f t="shared" ca="1" si="15"/>
        <v>Garry</v>
      </c>
      <c r="G28" s="511">
        <v>29</v>
      </c>
      <c r="H28" s="510" t="str">
        <f t="shared" ca="1" si="15"/>
        <v xml:space="preserve">James </v>
      </c>
      <c r="I28" s="512"/>
      <c r="J28" s="511">
        <v>7</v>
      </c>
      <c r="K28" s="512"/>
      <c r="L28" s="512">
        <f>IF($J28="DNC",$E$1+2,IF($J28="DNE",$E$1+2,IF($J28="DNF",$E$1+1,IF($J28="DNS",$E$1+1,IF($J28="DSQ",$E$1+2,IF($J28="RAF",$E$1+1,IF($J28="RDG",$E$1+2,IF($J28="OCS",$E$1+2,$J28))))))))</f>
        <v>7</v>
      </c>
      <c r="M28" s="513">
        <v>57</v>
      </c>
      <c r="N28" s="510" t="str">
        <f t="shared" ca="1" si="21"/>
        <v>Simon Imber</v>
      </c>
      <c r="O28" s="513"/>
      <c r="P28" s="510" t="str">
        <f t="shared" si="22"/>
        <v/>
      </c>
      <c r="Q28" s="512"/>
      <c r="R28" s="513">
        <v>7</v>
      </c>
      <c r="S28" s="512"/>
      <c r="T28" s="520">
        <v>7</v>
      </c>
      <c r="U28" s="868"/>
      <c r="V28" s="514"/>
      <c r="W28" s="514"/>
      <c r="X28" s="514"/>
      <c r="Y28" s="514"/>
      <c r="Z28" s="514"/>
      <c r="AA28" s="514"/>
      <c r="AB28" s="871"/>
      <c r="AC28" s="872"/>
      <c r="AD28" s="849"/>
      <c r="AE28" s="851"/>
      <c r="AF28" s="853"/>
      <c r="AG28" s="855"/>
      <c r="AH28" s="858"/>
    </row>
    <row r="29" spans="1:34" s="501" customFormat="1" ht="20" customHeight="1" thickBot="1">
      <c r="A29" s="886"/>
      <c r="B29" s="880"/>
      <c r="C29" s="881"/>
      <c r="D29" s="889"/>
      <c r="E29" s="524">
        <v>15</v>
      </c>
      <c r="F29" s="516" t="str">
        <f t="shared" ca="1" si="15"/>
        <v>Garry</v>
      </c>
      <c r="G29" s="517">
        <v>29</v>
      </c>
      <c r="H29" s="516" t="str">
        <f t="shared" ca="1" si="15"/>
        <v xml:space="preserve">James </v>
      </c>
      <c r="I29" s="518"/>
      <c r="J29" s="518"/>
      <c r="K29" s="517">
        <v>2</v>
      </c>
      <c r="L29" s="512">
        <f>IF($K29="DNC",$E$1+2,IF($K29="DNE",$E$1+2,IF($K29="DNF",$E$1+1,IF($K29="DNS",$E$1+1,IF($K29="DSQ",$E$1+2,IF($K29="RAF",$E$1+1,IF($K29="RDG",$E$1+2,IF($K29="OCS",$E$1+2,$K29))))))))</f>
        <v>2</v>
      </c>
      <c r="M29" s="519"/>
      <c r="N29" s="516" t="str">
        <f t="shared" si="21"/>
        <v/>
      </c>
      <c r="O29" s="519"/>
      <c r="P29" s="516" t="str">
        <f t="shared" si="22"/>
        <v/>
      </c>
      <c r="Q29" s="518"/>
      <c r="R29" s="518"/>
      <c r="S29" s="519"/>
      <c r="T29" s="518">
        <f t="shared" si="6"/>
        <v>0</v>
      </c>
      <c r="U29" s="883"/>
      <c r="V29" s="521"/>
      <c r="W29" s="521"/>
      <c r="X29" s="521"/>
      <c r="Y29" s="521"/>
      <c r="Z29" s="521"/>
      <c r="AA29" s="521"/>
      <c r="AB29" s="873"/>
      <c r="AC29" s="874"/>
      <c r="AD29" s="875"/>
      <c r="AE29" s="876"/>
      <c r="AF29" s="877"/>
      <c r="AG29" s="856"/>
      <c r="AH29" s="878"/>
    </row>
    <row r="30" spans="1:34" s="501" customFormat="1" ht="20" customHeight="1">
      <c r="A30" s="859" t="s">
        <v>104</v>
      </c>
      <c r="B30" s="861" t="s">
        <v>41</v>
      </c>
      <c r="C30" s="863" t="str">
        <f>IF(B30=0,"_",LOOKUP(B30,H_No,Sail_No))</f>
        <v>658</v>
      </c>
      <c r="D30" s="865"/>
      <c r="E30" s="522">
        <v>64</v>
      </c>
      <c r="F30" s="503" t="str">
        <f t="shared" ca="1" si="15"/>
        <v>Tony Males</v>
      </c>
      <c r="G30" s="504">
        <v>44</v>
      </c>
      <c r="H30" s="503" t="str">
        <f t="shared" ca="1" si="15"/>
        <v>Niklaus</v>
      </c>
      <c r="I30" s="504">
        <v>2</v>
      </c>
      <c r="J30" s="505"/>
      <c r="K30" s="505"/>
      <c r="L30" s="505">
        <f>IF($I30="DNC",$E$1+2,IF($I30="DNE",$E$1+2,IF($I30="DNF",$E$1+1,IF($I30="DNS",$E$1+1,IF($I30="DSQ",$E$1+2,IF($I30="RAF",$E$1+1,IF($I30="RDG",$E$1+2,IF($I30="OCS",$E$1+2,$I30))))))))</f>
        <v>2</v>
      </c>
      <c r="M30" s="506"/>
      <c r="N30" s="503" t="str">
        <f t="shared" si="21"/>
        <v/>
      </c>
      <c r="O30" s="506"/>
      <c r="P30" s="503" t="str">
        <f t="shared" si="22"/>
        <v/>
      </c>
      <c r="Q30" s="506"/>
      <c r="R30" s="505"/>
      <c r="S30" s="505"/>
      <c r="T30" s="520"/>
      <c r="U30" s="867">
        <f>IF(D30="N",1,IF(D30="Y",0,0))</f>
        <v>0</v>
      </c>
      <c r="V30" s="508"/>
      <c r="W30" s="508"/>
      <c r="X30" s="508"/>
      <c r="Y30" s="508"/>
      <c r="Z30" s="508"/>
      <c r="AA30" s="508"/>
      <c r="AB30" s="869">
        <f t="shared" ref="AB30" si="28">SUM(U30:AA32)</f>
        <v>2</v>
      </c>
      <c r="AC30" s="870"/>
      <c r="AD30" s="848">
        <f t="shared" ref="AD30" si="29">SUM(L30:L32)</f>
        <v>7</v>
      </c>
      <c r="AE30" s="850">
        <f>SUM(T30:T32)</f>
        <v>9</v>
      </c>
      <c r="AF30" s="852">
        <f t="shared" ref="AF30" si="30">SUM(AB30:AE32)</f>
        <v>18</v>
      </c>
      <c r="AG30" s="854">
        <f t="shared" ref="AG30" si="31">RANK(AF30,$AF$3:$AF$35,1)</f>
        <v>3</v>
      </c>
      <c r="AH30" s="857"/>
    </row>
    <row r="31" spans="1:34" s="501" customFormat="1" ht="20" customHeight="1">
      <c r="A31" s="860"/>
      <c r="B31" s="862"/>
      <c r="C31" s="864"/>
      <c r="D31" s="866"/>
      <c r="E31" s="523">
        <v>64</v>
      </c>
      <c r="F31" s="510" t="str">
        <f t="shared" ca="1" si="15"/>
        <v>Tony Males</v>
      </c>
      <c r="G31" s="511">
        <v>44</v>
      </c>
      <c r="H31" s="510" t="str">
        <f t="shared" ca="1" si="15"/>
        <v>Niklaus</v>
      </c>
      <c r="I31" s="512"/>
      <c r="J31" s="511">
        <v>2</v>
      </c>
      <c r="K31" s="512"/>
      <c r="L31" s="512">
        <f>IF($J31="DNC",$E$1+2,IF($J31="DNE",$E$1+2,IF($J31="DNF",$E$1+1,IF($J31="DNS",$E$1+1,IF($J31="DSQ",$E$1+2,IF($J31="RAF",$E$1+1,IF($J31="RDG",$E$1+2,IF($J31="OCS",$E$1+2,$J31))))))))</f>
        <v>2</v>
      </c>
      <c r="M31" s="513"/>
      <c r="N31" s="510" t="str">
        <f t="shared" si="21"/>
        <v/>
      </c>
      <c r="O31" s="513"/>
      <c r="P31" s="510" t="str">
        <f t="shared" si="22"/>
        <v/>
      </c>
      <c r="Q31" s="512"/>
      <c r="R31" s="513" t="s">
        <v>9</v>
      </c>
      <c r="S31" s="512"/>
      <c r="T31" s="520">
        <v>9</v>
      </c>
      <c r="U31" s="868"/>
      <c r="V31" s="514"/>
      <c r="W31" s="514"/>
      <c r="X31" s="514"/>
      <c r="Y31" s="514"/>
      <c r="Z31" s="514">
        <v>2</v>
      </c>
      <c r="AA31" s="514"/>
      <c r="AB31" s="871"/>
      <c r="AC31" s="872"/>
      <c r="AD31" s="849"/>
      <c r="AE31" s="851"/>
      <c r="AF31" s="853"/>
      <c r="AG31" s="855"/>
      <c r="AH31" s="858"/>
    </row>
    <row r="32" spans="1:34" s="501" customFormat="1" ht="20" customHeight="1" thickBot="1">
      <c r="A32" s="879"/>
      <c r="B32" s="880"/>
      <c r="C32" s="881"/>
      <c r="D32" s="882"/>
      <c r="E32" s="524">
        <v>64</v>
      </c>
      <c r="F32" s="516" t="str">
        <f t="shared" ca="1" si="15"/>
        <v>Tony Males</v>
      </c>
      <c r="G32" s="517">
        <v>44</v>
      </c>
      <c r="H32" s="516" t="str">
        <f t="shared" ca="1" si="15"/>
        <v>Niklaus</v>
      </c>
      <c r="I32" s="518"/>
      <c r="J32" s="518"/>
      <c r="K32" s="517">
        <v>3</v>
      </c>
      <c r="L32" s="512">
        <f>IF($K32="DNC",$E$1+2,IF($K32="DNE",$E$1+2,IF($K32="DNF",$E$1+1,IF($K32="DNS",$E$1+1,IF($K32="DSQ",$E$1+2,IF($K32="RAF",$E$1+1,IF($K32="RDG",$E$1+2,IF($K32="OCS",$E$1+2,$K32))))))))</f>
        <v>3</v>
      </c>
      <c r="M32" s="519"/>
      <c r="N32" s="516" t="str">
        <f t="shared" si="21"/>
        <v/>
      </c>
      <c r="O32" s="519"/>
      <c r="P32" s="516" t="str">
        <f t="shared" si="22"/>
        <v/>
      </c>
      <c r="Q32" s="518"/>
      <c r="R32" s="518"/>
      <c r="S32" s="519"/>
      <c r="T32" s="518"/>
      <c r="U32" s="883"/>
      <c r="V32" s="521"/>
      <c r="W32" s="521"/>
      <c r="X32" s="521"/>
      <c r="Y32" s="521"/>
      <c r="Z32" s="521"/>
      <c r="AA32" s="521"/>
      <c r="AB32" s="873"/>
      <c r="AC32" s="874"/>
      <c r="AD32" s="875"/>
      <c r="AE32" s="876"/>
      <c r="AF32" s="877"/>
      <c r="AG32" s="856"/>
      <c r="AH32" s="878"/>
    </row>
    <row r="33" spans="1:34" s="501" customFormat="1" ht="19.5" customHeight="1">
      <c r="A33" s="859" t="s">
        <v>103</v>
      </c>
      <c r="B33" s="861" t="s">
        <v>249</v>
      </c>
      <c r="C33" s="863" t="str">
        <f>IF(B33=0,"_",LOOKUP(B33,H_No,Sail_No))</f>
        <v>259</v>
      </c>
      <c r="D33" s="865"/>
      <c r="E33" s="522">
        <v>14</v>
      </c>
      <c r="F33" s="503" t="str">
        <f t="shared" ca="1" si="15"/>
        <v>Giles Brinsley</v>
      </c>
      <c r="G33" s="504">
        <v>27</v>
      </c>
      <c r="H33" s="503" t="str">
        <f t="shared" ca="1" si="15"/>
        <v>Jules Brinsley</v>
      </c>
      <c r="I33" s="504">
        <v>1</v>
      </c>
      <c r="J33" s="505"/>
      <c r="K33" s="505"/>
      <c r="L33" s="505">
        <f>IF($I33="DNC",$E$1+2,IF($I33="DNE",$E$1+2,IF($I33="DNF",$E$1+1,IF($I33="DNS",$E$1+1,IF($I33="DSQ",$E$1+2,IF($I33="RAF",$E$1+1,IF($I33="RDG",$E$1+2,IF($I33="OCS",$E$1+2,$I33))))))))</f>
        <v>1</v>
      </c>
      <c r="M33" s="506">
        <v>64</v>
      </c>
      <c r="N33" s="503" t="str">
        <f t="shared" ca="1" si="21"/>
        <v>Tony Males</v>
      </c>
      <c r="O33" s="506">
        <v>44</v>
      </c>
      <c r="P33" s="503" t="str">
        <f t="shared" ca="1" si="22"/>
        <v>Niklaus</v>
      </c>
      <c r="Q33" s="506"/>
      <c r="R33" s="505"/>
      <c r="S33" s="505"/>
      <c r="T33" s="520"/>
      <c r="U33" s="867">
        <f>IF(D33="N",1,IF(D33="Y",0,0))</f>
        <v>0</v>
      </c>
      <c r="V33" s="508"/>
      <c r="W33" s="508"/>
      <c r="X33" s="508"/>
      <c r="Y33" s="508"/>
      <c r="Z33" s="508"/>
      <c r="AA33" s="508"/>
      <c r="AB33" s="869">
        <f t="shared" ref="AB33" si="32">SUM(U33:AA35)</f>
        <v>0</v>
      </c>
      <c r="AC33" s="870"/>
      <c r="AD33" s="848">
        <f t="shared" ref="AD33" si="33">SUM(L33:L35)</f>
        <v>3</v>
      </c>
      <c r="AE33" s="850">
        <f>SUM(T33:T35)</f>
        <v>1</v>
      </c>
      <c r="AF33" s="852">
        <f>SUM(AB33:AE35)</f>
        <v>4</v>
      </c>
      <c r="AG33" s="854">
        <f t="shared" ref="AG33" si="34">RANK(AF33,$AF$3:$AF$35,1)</f>
        <v>1</v>
      </c>
      <c r="AH33" s="857"/>
    </row>
    <row r="34" spans="1:34" s="501" customFormat="1" ht="20" customHeight="1">
      <c r="A34" s="860"/>
      <c r="B34" s="862"/>
      <c r="C34" s="864"/>
      <c r="D34" s="866"/>
      <c r="E34" s="523">
        <v>14</v>
      </c>
      <c r="F34" s="510" t="str">
        <f t="shared" ca="1" si="15"/>
        <v>Giles Brinsley</v>
      </c>
      <c r="G34" s="511">
        <v>27</v>
      </c>
      <c r="H34" s="510" t="str">
        <f t="shared" ca="1" si="15"/>
        <v>Jules Brinsley</v>
      </c>
      <c r="I34" s="512"/>
      <c r="J34" s="511">
        <v>1</v>
      </c>
      <c r="K34" s="512"/>
      <c r="L34" s="512">
        <f>IF($J34="DNC",$E$1+2,IF($J34="DNE",$E$1+2,IF($J34="DNF",$E$1+1,IF($J34="DNS",$E$1+1,IF($J34="DSQ",$E$1+2,IF($J34="RAF",$E$1+1,IF($J34="RDG",$E$1+2,IF($J34="OCS",$E$1+2,$J34))))))))</f>
        <v>1</v>
      </c>
      <c r="M34" s="513"/>
      <c r="N34" s="510" t="str">
        <f t="shared" si="21"/>
        <v/>
      </c>
      <c r="O34" s="513"/>
      <c r="P34" s="510" t="str">
        <f t="shared" si="22"/>
        <v/>
      </c>
      <c r="Q34" s="512"/>
      <c r="R34" s="513">
        <v>1</v>
      </c>
      <c r="S34" s="512"/>
      <c r="T34" s="512">
        <f>IF($R34="DNC",$E$1+2,IF($R34="DNE",$E$1+2,IF($R34="DNF",$E$1+1,IF($R34="DNS",$E$1+1,IF($R34="DSQ",$E$1+2,IF($R34="RAF",$E$1+1,IF($R34="RDG",$E$1+2,IF($R34="OCS",$E$1+2,$R34))))))))</f>
        <v>1</v>
      </c>
      <c r="U34" s="868"/>
      <c r="V34" s="514"/>
      <c r="W34" s="514"/>
      <c r="X34" s="514"/>
      <c r="Y34" s="514"/>
      <c r="Z34" s="514"/>
      <c r="AA34" s="514"/>
      <c r="AB34" s="871"/>
      <c r="AC34" s="872"/>
      <c r="AD34" s="849"/>
      <c r="AE34" s="851"/>
      <c r="AF34" s="853"/>
      <c r="AG34" s="855"/>
      <c r="AH34" s="858"/>
    </row>
    <row r="35" spans="1:34" s="501" customFormat="1" ht="20" customHeight="1" thickBot="1">
      <c r="A35" s="860"/>
      <c r="B35" s="862"/>
      <c r="C35" s="864"/>
      <c r="D35" s="866"/>
      <c r="E35" s="526">
        <v>14</v>
      </c>
      <c r="F35" s="527" t="str">
        <f t="shared" ref="F35:F37" ca="1" si="35">IF(E35=0,"",LOOKUP(E35,No,Name))</f>
        <v>Giles Brinsley</v>
      </c>
      <c r="G35" s="528">
        <v>27</v>
      </c>
      <c r="H35" s="527" t="str">
        <f t="shared" ref="H35:H37" ca="1" si="36">IF(G35=0,"",LOOKUP(G35,No,Name))</f>
        <v>Jules Brinsley</v>
      </c>
      <c r="I35" s="529"/>
      <c r="J35" s="529"/>
      <c r="K35" s="528">
        <v>1</v>
      </c>
      <c r="L35" s="512">
        <f>IF($K35="DNC",$E$1+2,IF($K35="DNE",$E$1+2,IF($K35="DNF",$E$1+1,IF($K35="DNS",$E$1+1,IF($K35="DSQ",$E$1+2,IF($K35="RAF",$E$1+1,IF($K35="RDG",$E$1+2,IF($K35="OCS",$E$1+2,$K35))))))))</f>
        <v>1</v>
      </c>
      <c r="M35" s="530"/>
      <c r="N35" s="527"/>
      <c r="O35" s="530"/>
      <c r="P35" s="527"/>
      <c r="Q35" s="529"/>
      <c r="R35" s="529"/>
      <c r="S35" s="530"/>
      <c r="T35" s="531">
        <f>IF($S35="DNC",$E$1+2,IF($S35="DNE",$E$1+2,IF($S35="DNF",$E$1+1,IF($S35="DNS",$E$1+1,IF($S35="DSQ",$E$1+2,IF($S35="RAF",$E$1+1,IF($S35="RDG",$E$1+2,IF($S35="OCS",$E$1+2,$S35))))))))</f>
        <v>0</v>
      </c>
      <c r="U35" s="868"/>
      <c r="V35" s="532"/>
      <c r="W35" s="532"/>
      <c r="X35" s="532"/>
      <c r="Y35" s="532"/>
      <c r="Z35" s="532"/>
      <c r="AA35" s="532"/>
      <c r="AB35" s="871"/>
      <c r="AC35" s="872"/>
      <c r="AD35" s="849"/>
      <c r="AE35" s="851"/>
      <c r="AF35" s="853"/>
      <c r="AG35" s="856"/>
      <c r="AH35" s="858"/>
    </row>
    <row r="36" spans="1:34" s="501" customFormat="1" ht="40" customHeight="1" thickBot="1">
      <c r="A36" s="533" t="s">
        <v>100</v>
      </c>
      <c r="B36" s="534"/>
      <c r="C36" s="535"/>
      <c r="D36" s="536"/>
      <c r="E36" s="537"/>
      <c r="F36" s="538" t="str">
        <f t="shared" si="35"/>
        <v/>
      </c>
      <c r="G36" s="539"/>
      <c r="H36" s="538" t="str">
        <f t="shared" si="36"/>
        <v/>
      </c>
      <c r="I36" s="540"/>
      <c r="J36" s="540"/>
      <c r="K36" s="540"/>
      <c r="L36" s="540"/>
      <c r="M36" s="539"/>
      <c r="N36" s="538" t="str">
        <f t="shared" si="21"/>
        <v/>
      </c>
      <c r="O36" s="541"/>
      <c r="P36" s="538" t="str">
        <f t="shared" si="22"/>
        <v/>
      </c>
      <c r="Q36" s="540"/>
      <c r="R36" s="540"/>
      <c r="S36" s="540"/>
      <c r="T36" s="540"/>
      <c r="U36" s="542">
        <f>IF(E36=0,0,IF(E36=M36,2,0))</f>
        <v>0</v>
      </c>
      <c r="V36" s="543"/>
      <c r="W36" s="543"/>
      <c r="X36" s="543"/>
      <c r="Y36" s="543"/>
      <c r="Z36" s="543"/>
      <c r="AA36" s="543"/>
      <c r="AB36" s="842"/>
      <c r="AC36" s="843"/>
      <c r="AD36" s="544"/>
      <c r="AE36" s="545"/>
      <c r="AF36" s="546"/>
      <c r="AG36" s="547"/>
      <c r="AH36" s="548"/>
    </row>
    <row r="37" spans="1:34" s="501" customFormat="1" ht="40" customHeight="1" thickBot="1">
      <c r="A37" s="533" t="s">
        <v>252</v>
      </c>
      <c r="B37" s="534"/>
      <c r="C37" s="535"/>
      <c r="D37" s="536"/>
      <c r="E37" s="537"/>
      <c r="F37" s="538" t="str">
        <f t="shared" si="35"/>
        <v/>
      </c>
      <c r="G37" s="539"/>
      <c r="H37" s="538" t="str">
        <f t="shared" si="36"/>
        <v/>
      </c>
      <c r="I37" s="540"/>
      <c r="J37" s="540"/>
      <c r="K37" s="540"/>
      <c r="L37" s="540"/>
      <c r="M37" s="539"/>
      <c r="N37" s="538" t="str">
        <f t="shared" si="21"/>
        <v/>
      </c>
      <c r="O37" s="541"/>
      <c r="P37" s="538" t="str">
        <f t="shared" si="22"/>
        <v/>
      </c>
      <c r="Q37" s="540"/>
      <c r="R37" s="540"/>
      <c r="S37" s="540"/>
      <c r="T37" s="540"/>
      <c r="U37" s="542">
        <f>IF(E37=0,0,IF(E37=M37,2,0))</f>
        <v>0</v>
      </c>
      <c r="V37" s="543"/>
      <c r="W37" s="543"/>
      <c r="X37" s="543"/>
      <c r="Y37" s="543"/>
      <c r="Z37" s="543"/>
      <c r="AA37" s="543"/>
      <c r="AB37" s="842"/>
      <c r="AC37" s="843"/>
      <c r="AD37" s="544"/>
      <c r="AE37" s="545"/>
      <c r="AF37" s="549"/>
      <c r="AG37" s="550"/>
      <c r="AH37" s="548"/>
    </row>
    <row r="38" spans="1:34" s="552" customFormat="1" ht="26.25" customHeight="1">
      <c r="A38" s="551" t="s">
        <v>175</v>
      </c>
      <c r="C38" s="553"/>
      <c r="D38" s="553"/>
      <c r="E38" s="554"/>
      <c r="F38" s="555"/>
      <c r="H38" s="844" t="s">
        <v>176</v>
      </c>
      <c r="I38" s="845"/>
      <c r="J38" s="556"/>
      <c r="K38" s="557"/>
      <c r="L38" s="557"/>
      <c r="M38" s="553"/>
      <c r="N38" s="555"/>
      <c r="O38" s="553"/>
      <c r="P38" s="555"/>
      <c r="Q38" s="553"/>
      <c r="R38" s="557"/>
      <c r="S38" s="557"/>
      <c r="T38" s="557"/>
      <c r="U38" s="553"/>
      <c r="V38" s="553"/>
      <c r="W38" s="553"/>
      <c r="X38" s="553"/>
      <c r="Y38" s="553"/>
      <c r="Z38" s="553"/>
      <c r="AA38" s="553"/>
      <c r="AB38" s="553"/>
      <c r="AC38" s="553"/>
      <c r="AD38" s="553"/>
      <c r="AE38" s="553"/>
      <c r="AF38" s="553"/>
      <c r="AG38" s="553"/>
      <c r="AH38" s="555"/>
    </row>
    <row r="39" spans="1:34" s="564" customFormat="1" ht="18.75" customHeight="1">
      <c r="A39" s="558">
        <v>1</v>
      </c>
      <c r="B39" s="835" t="s">
        <v>253</v>
      </c>
      <c r="C39" s="835"/>
      <c r="D39" s="835"/>
      <c r="E39" s="835"/>
      <c r="F39" s="835"/>
      <c r="G39" s="559">
        <v>1</v>
      </c>
      <c r="H39" s="560" t="s">
        <v>9</v>
      </c>
      <c r="I39" s="561">
        <v>1</v>
      </c>
      <c r="J39" s="562" t="s">
        <v>149</v>
      </c>
      <c r="K39" s="563"/>
      <c r="L39" s="563"/>
      <c r="M39" s="555"/>
      <c r="N39" s="555"/>
      <c r="O39" s="846" t="s">
        <v>283</v>
      </c>
      <c r="P39" s="846"/>
      <c r="Q39" s="846"/>
      <c r="R39" s="846"/>
      <c r="S39" s="846"/>
      <c r="T39" s="846"/>
      <c r="U39" s="846"/>
      <c r="V39" s="846"/>
      <c r="W39" s="846"/>
      <c r="X39" s="846"/>
      <c r="Y39" s="846"/>
      <c r="Z39" s="846"/>
      <c r="AA39" s="846"/>
      <c r="AB39" s="846"/>
      <c r="AC39" s="846"/>
      <c r="AD39" s="846"/>
      <c r="AE39" s="846"/>
      <c r="AF39" s="846"/>
      <c r="AG39" s="846"/>
      <c r="AH39" s="846"/>
    </row>
    <row r="40" spans="1:34" s="564" customFormat="1" ht="18.75" customHeight="1">
      <c r="A40" s="558">
        <v>2</v>
      </c>
      <c r="B40" s="835" t="s">
        <v>284</v>
      </c>
      <c r="C40" s="835"/>
      <c r="D40" s="835"/>
      <c r="E40" s="835"/>
      <c r="F40" s="835"/>
      <c r="G40" s="559">
        <v>2</v>
      </c>
      <c r="H40" s="565" t="s">
        <v>156</v>
      </c>
      <c r="I40" s="561">
        <v>1</v>
      </c>
      <c r="J40" s="566" t="s">
        <v>157</v>
      </c>
      <c r="K40" s="563"/>
      <c r="L40" s="563"/>
      <c r="M40" s="555"/>
      <c r="N40" s="555"/>
      <c r="O40" s="847" t="s">
        <v>285</v>
      </c>
      <c r="P40" s="847"/>
      <c r="Q40" s="847"/>
      <c r="R40" s="847"/>
      <c r="S40" s="847"/>
      <c r="T40" s="847"/>
      <c r="U40" s="847"/>
      <c r="V40" s="847"/>
      <c r="W40" s="847"/>
      <c r="X40" s="847"/>
      <c r="Y40" s="847"/>
      <c r="Z40" s="847"/>
      <c r="AA40" s="847"/>
      <c r="AB40" s="847"/>
      <c r="AC40" s="847"/>
      <c r="AD40" s="847"/>
      <c r="AE40" s="847"/>
      <c r="AF40" s="567"/>
      <c r="AG40" s="567"/>
      <c r="AH40" s="568"/>
    </row>
    <row r="41" spans="1:34" s="564" customFormat="1" ht="18.75" customHeight="1">
      <c r="A41" s="558">
        <v>3</v>
      </c>
      <c r="B41" s="835" t="s">
        <v>286</v>
      </c>
      <c r="C41" s="835"/>
      <c r="D41" s="835"/>
      <c r="E41" s="835"/>
      <c r="F41" s="835"/>
      <c r="G41" s="559">
        <v>2</v>
      </c>
      <c r="H41" s="565" t="s">
        <v>8</v>
      </c>
      <c r="I41" s="561">
        <v>1</v>
      </c>
      <c r="J41" s="566" t="s">
        <v>152</v>
      </c>
      <c r="K41" s="563"/>
      <c r="L41" s="563"/>
      <c r="M41" s="555"/>
      <c r="N41" s="555"/>
      <c r="O41" s="847"/>
      <c r="P41" s="847"/>
      <c r="Q41" s="847"/>
      <c r="R41" s="847"/>
      <c r="S41" s="847"/>
      <c r="T41" s="847"/>
      <c r="U41" s="847"/>
      <c r="V41" s="847"/>
      <c r="W41" s="847"/>
      <c r="X41" s="847"/>
      <c r="Y41" s="847"/>
      <c r="Z41" s="847"/>
      <c r="AA41" s="847"/>
      <c r="AB41" s="847"/>
      <c r="AC41" s="847"/>
      <c r="AD41" s="847"/>
      <c r="AE41" s="847"/>
      <c r="AF41" s="567"/>
      <c r="AG41" s="567"/>
      <c r="AH41" s="568"/>
    </row>
    <row r="42" spans="1:34" s="564" customFormat="1" ht="18.75" customHeight="1">
      <c r="A42" s="558">
        <v>4</v>
      </c>
      <c r="B42" s="835" t="s">
        <v>287</v>
      </c>
      <c r="C42" s="835"/>
      <c r="D42" s="835"/>
      <c r="E42" s="835"/>
      <c r="F42" s="835"/>
      <c r="G42" s="559">
        <v>1</v>
      </c>
      <c r="H42" s="560" t="s">
        <v>6</v>
      </c>
      <c r="I42" s="561">
        <v>1</v>
      </c>
      <c r="J42" s="563" t="s">
        <v>150</v>
      </c>
      <c r="K42" s="563"/>
      <c r="L42" s="563"/>
      <c r="M42" s="555"/>
      <c r="N42" s="555"/>
      <c r="O42" s="847"/>
      <c r="P42" s="847"/>
      <c r="Q42" s="847"/>
      <c r="R42" s="847"/>
      <c r="S42" s="847"/>
      <c r="T42" s="847"/>
      <c r="U42" s="847"/>
      <c r="V42" s="847"/>
      <c r="W42" s="847"/>
      <c r="X42" s="847"/>
      <c r="Y42" s="847"/>
      <c r="Z42" s="847"/>
      <c r="AA42" s="847"/>
      <c r="AB42" s="847"/>
      <c r="AC42" s="847"/>
      <c r="AD42" s="847"/>
      <c r="AE42" s="847"/>
      <c r="AF42" s="555"/>
      <c r="AG42" s="555"/>
      <c r="AH42" s="555"/>
    </row>
    <row r="43" spans="1:34" s="564" customFormat="1" ht="18.75" customHeight="1">
      <c r="A43" s="558">
        <v>5</v>
      </c>
      <c r="B43" s="835" t="s">
        <v>288</v>
      </c>
      <c r="C43" s="835"/>
      <c r="D43" s="835"/>
      <c r="E43" s="835"/>
      <c r="F43" s="835"/>
      <c r="G43" s="559">
        <v>0</v>
      </c>
      <c r="H43" s="565" t="s">
        <v>7</v>
      </c>
      <c r="I43" s="561">
        <v>1</v>
      </c>
      <c r="J43" s="566" t="s">
        <v>155</v>
      </c>
      <c r="K43" s="563"/>
      <c r="L43" s="563"/>
      <c r="M43" s="555"/>
      <c r="N43" s="555"/>
      <c r="O43" s="567"/>
      <c r="P43" s="568"/>
      <c r="Q43" s="567"/>
      <c r="R43" s="567"/>
      <c r="S43" s="567"/>
      <c r="T43" s="567"/>
      <c r="U43" s="567"/>
      <c r="V43" s="567"/>
      <c r="W43" s="567"/>
      <c r="X43" s="567"/>
      <c r="Y43" s="567"/>
      <c r="Z43" s="567"/>
      <c r="AA43" s="567"/>
      <c r="AB43" s="567"/>
      <c r="AC43" s="567"/>
      <c r="AD43" s="567"/>
      <c r="AE43" s="567"/>
      <c r="AF43" s="555"/>
      <c r="AG43" s="555"/>
      <c r="AH43" s="555"/>
    </row>
    <row r="44" spans="1:34" s="564" customFormat="1" ht="18.75" customHeight="1">
      <c r="A44" s="558">
        <v>6</v>
      </c>
      <c r="B44" s="835" t="s">
        <v>289</v>
      </c>
      <c r="C44" s="835"/>
      <c r="D44" s="835"/>
      <c r="E44" s="835"/>
      <c r="F44" s="835"/>
      <c r="G44" s="559">
        <v>2</v>
      </c>
      <c r="H44" s="565" t="s">
        <v>10</v>
      </c>
      <c r="I44" s="561">
        <v>2</v>
      </c>
      <c r="J44" s="566" t="s">
        <v>261</v>
      </c>
      <c r="K44" s="563"/>
      <c r="L44" s="563"/>
      <c r="M44" s="555"/>
      <c r="N44" s="555"/>
      <c r="O44" s="555"/>
      <c r="P44" s="555"/>
      <c r="Q44" s="555"/>
      <c r="R44" s="563"/>
      <c r="S44" s="563"/>
      <c r="T44" s="563"/>
      <c r="U44" s="555"/>
      <c r="V44" s="555"/>
      <c r="W44" s="555"/>
      <c r="X44" s="555"/>
      <c r="Y44" s="555"/>
      <c r="Z44" s="555"/>
      <c r="AA44" s="555"/>
      <c r="AB44" s="555"/>
      <c r="AC44" s="555"/>
      <c r="AD44" s="555"/>
      <c r="AE44" s="555"/>
      <c r="AF44" s="555"/>
      <c r="AG44" s="555"/>
      <c r="AH44" s="555"/>
    </row>
    <row r="45" spans="1:34" s="564" customFormat="1" ht="18.75" customHeight="1">
      <c r="A45" s="558">
        <v>7</v>
      </c>
      <c r="B45" s="835" t="s">
        <v>290</v>
      </c>
      <c r="C45" s="835"/>
      <c r="D45" s="835"/>
      <c r="E45" s="835"/>
      <c r="F45" s="835"/>
      <c r="G45" s="559">
        <v>0</v>
      </c>
      <c r="H45" s="565" t="s">
        <v>153</v>
      </c>
      <c r="I45" s="561">
        <v>1</v>
      </c>
      <c r="J45" s="566" t="s">
        <v>154</v>
      </c>
      <c r="K45" s="563"/>
      <c r="L45" s="563"/>
      <c r="M45" s="555"/>
      <c r="N45" s="555"/>
      <c r="O45" s="555"/>
      <c r="P45" s="555"/>
      <c r="Q45" s="555"/>
      <c r="R45" s="563"/>
      <c r="S45" s="563"/>
      <c r="T45" s="563"/>
      <c r="U45" s="555"/>
      <c r="V45" s="555"/>
      <c r="W45" s="555"/>
      <c r="X45" s="555"/>
      <c r="Y45" s="555"/>
      <c r="Z45" s="555"/>
      <c r="AA45" s="555"/>
      <c r="AB45" s="555"/>
      <c r="AC45" s="555"/>
      <c r="AD45" s="555"/>
      <c r="AE45" s="555"/>
      <c r="AF45" s="555"/>
      <c r="AG45" s="555"/>
      <c r="AH45" s="555"/>
    </row>
    <row r="46" spans="1:34" ht="18.75" customHeight="1">
      <c r="F46" s="555"/>
      <c r="G46" s="571"/>
      <c r="H46" s="572" t="s">
        <v>158</v>
      </c>
      <c r="I46" s="561">
        <v>2</v>
      </c>
      <c r="J46" s="566" t="s">
        <v>159</v>
      </c>
      <c r="K46" s="562"/>
      <c r="L46" s="562"/>
      <c r="M46" s="571"/>
      <c r="N46" s="555"/>
      <c r="O46" s="571"/>
      <c r="P46" s="555"/>
      <c r="Q46" s="571"/>
      <c r="R46" s="562"/>
      <c r="S46" s="562"/>
      <c r="T46" s="562"/>
      <c r="U46" s="571"/>
      <c r="V46" s="571"/>
      <c r="W46" s="571"/>
      <c r="X46" s="571"/>
      <c r="Y46" s="571"/>
      <c r="Z46" s="571"/>
      <c r="AA46" s="571"/>
      <c r="AB46" s="571"/>
      <c r="AC46" s="571"/>
      <c r="AD46" s="571"/>
      <c r="AE46" s="571"/>
      <c r="AF46" s="571"/>
      <c r="AG46" s="571"/>
      <c r="AH46" s="555"/>
    </row>
    <row r="47" spans="1:34" ht="18.75" customHeight="1" thickBot="1">
      <c r="F47" s="566"/>
      <c r="G47" s="573"/>
      <c r="H47" s="565" t="s">
        <v>246</v>
      </c>
      <c r="I47" s="574" t="s">
        <v>247</v>
      </c>
      <c r="J47" s="573" t="s">
        <v>263</v>
      </c>
      <c r="L47" s="567"/>
      <c r="M47" s="567"/>
      <c r="N47" s="568"/>
      <c r="O47" s="567"/>
      <c r="R47" s="576"/>
      <c r="S47" s="576"/>
      <c r="T47" s="576"/>
      <c r="V47" s="576"/>
      <c r="W47" s="576"/>
      <c r="X47" s="576"/>
      <c r="Y47" s="576"/>
      <c r="Z47" s="576"/>
      <c r="AA47" s="576"/>
      <c r="AB47" s="567"/>
      <c r="AC47" s="567"/>
      <c r="AD47" s="567"/>
      <c r="AE47" s="567"/>
      <c r="AF47" s="567"/>
      <c r="AG47" s="567"/>
      <c r="AH47" s="568"/>
    </row>
    <row r="48" spans="1:34" ht="18.75" customHeight="1">
      <c r="A48" s="836" t="s">
        <v>171</v>
      </c>
      <c r="B48" s="837"/>
      <c r="C48" s="837" t="s">
        <v>87</v>
      </c>
      <c r="D48" s="837"/>
      <c r="E48" s="838"/>
      <c r="F48" s="577"/>
      <c r="G48" s="578"/>
      <c r="H48" s="577"/>
      <c r="I48" s="578"/>
      <c r="J48" s="578"/>
      <c r="K48" s="578"/>
      <c r="L48" s="578"/>
      <c r="M48" s="578"/>
      <c r="N48" s="577"/>
      <c r="O48" s="567"/>
      <c r="R48" s="576"/>
      <c r="S48" s="576"/>
      <c r="T48" s="576"/>
      <c r="V48" s="576"/>
      <c r="W48" s="576"/>
      <c r="X48" s="576"/>
      <c r="Y48" s="576"/>
      <c r="Z48" s="576"/>
      <c r="AA48" s="576"/>
      <c r="AB48" s="567"/>
      <c r="AC48" s="567"/>
      <c r="AD48" s="567"/>
      <c r="AE48" s="567"/>
      <c r="AF48" s="567"/>
      <c r="AG48" s="567"/>
      <c r="AH48" s="568"/>
    </row>
    <row r="49" spans="1:34" ht="18.75" customHeight="1" thickBot="1">
      <c r="A49" s="839" t="s">
        <v>172</v>
      </c>
      <c r="B49" s="840"/>
      <c r="C49" s="840" t="s">
        <v>88</v>
      </c>
      <c r="D49" s="840"/>
      <c r="E49" s="841"/>
      <c r="F49" s="577"/>
      <c r="G49" s="578"/>
      <c r="H49" s="577"/>
      <c r="I49" s="578"/>
      <c r="J49" s="578"/>
      <c r="K49" s="578"/>
      <c r="L49" s="578"/>
      <c r="M49" s="578"/>
      <c r="N49" s="577"/>
      <c r="O49" s="567"/>
      <c r="P49" s="568"/>
      <c r="Q49" s="571"/>
      <c r="R49" s="562"/>
      <c r="S49" s="562"/>
      <c r="T49" s="562"/>
      <c r="U49" s="571"/>
      <c r="V49" s="571"/>
      <c r="W49" s="571"/>
      <c r="X49" s="571"/>
      <c r="Y49" s="571"/>
      <c r="Z49" s="571"/>
      <c r="AA49" s="571"/>
      <c r="AB49" s="571"/>
      <c r="AC49" s="571"/>
      <c r="AD49" s="571"/>
      <c r="AE49" s="571"/>
      <c r="AF49" s="571"/>
      <c r="AG49" s="571"/>
      <c r="AH49" s="555"/>
    </row>
    <row r="50" spans="1:34" ht="25.5" customHeight="1">
      <c r="G50" s="579"/>
      <c r="H50" s="580"/>
      <c r="J50" s="579"/>
      <c r="K50" s="581"/>
      <c r="L50" s="581"/>
      <c r="M50" s="581"/>
      <c r="N50" s="582"/>
      <c r="O50" s="581"/>
      <c r="P50" s="582"/>
      <c r="Q50" s="571"/>
      <c r="R50" s="562"/>
      <c r="S50" s="562"/>
      <c r="T50" s="562"/>
      <c r="U50" s="571"/>
      <c r="V50" s="571"/>
      <c r="W50" s="571"/>
      <c r="X50" s="571"/>
      <c r="Y50" s="571"/>
      <c r="Z50" s="571"/>
      <c r="AA50" s="571"/>
      <c r="AB50" s="571"/>
      <c r="AC50" s="571"/>
      <c r="AD50" s="571"/>
      <c r="AE50" s="571"/>
      <c r="AF50" s="571"/>
      <c r="AG50" s="571"/>
      <c r="AH50" s="555"/>
    </row>
    <row r="51" spans="1:34" ht="25.5" customHeight="1">
      <c r="G51" s="571"/>
      <c r="H51" s="555"/>
      <c r="J51" s="562"/>
      <c r="K51" s="581"/>
      <c r="L51" s="581"/>
      <c r="M51" s="581"/>
      <c r="N51" s="582"/>
      <c r="O51" s="581"/>
      <c r="P51" s="582"/>
      <c r="Q51" s="571"/>
      <c r="R51" s="562"/>
      <c r="S51" s="562"/>
      <c r="T51" s="562"/>
      <c r="U51" s="571"/>
      <c r="V51" s="571"/>
      <c r="W51" s="571"/>
      <c r="X51" s="571"/>
      <c r="Y51" s="571"/>
      <c r="Z51" s="571"/>
      <c r="AA51" s="571"/>
      <c r="AB51" s="571"/>
      <c r="AC51" s="571"/>
      <c r="AD51" s="571"/>
      <c r="AE51" s="571"/>
      <c r="AF51" s="571"/>
      <c r="AG51" s="571"/>
      <c r="AH51" s="555"/>
    </row>
    <row r="52" spans="1:34">
      <c r="A52" s="571"/>
      <c r="B52" s="571"/>
      <c r="C52" s="571"/>
      <c r="D52" s="571"/>
      <c r="E52" s="583"/>
      <c r="F52" s="555"/>
      <c r="G52" s="571"/>
      <c r="H52" s="555"/>
      <c r="I52" s="571"/>
      <c r="J52" s="562"/>
      <c r="K52" s="562"/>
      <c r="L52" s="562"/>
      <c r="M52" s="571"/>
      <c r="N52" s="555"/>
      <c r="O52" s="571"/>
      <c r="P52" s="555"/>
      <c r="Q52" s="571"/>
      <c r="R52" s="562"/>
      <c r="S52" s="562"/>
      <c r="T52" s="562"/>
    </row>
  </sheetData>
  <mergeCells count="152">
    <mergeCell ref="B1:C1"/>
    <mergeCell ref="F1:H1"/>
    <mergeCell ref="I1:K1"/>
    <mergeCell ref="M1:P1"/>
    <mergeCell ref="Q1:T1"/>
    <mergeCell ref="U1:AC1"/>
    <mergeCell ref="AD1:AE1"/>
    <mergeCell ref="AF1:AF2"/>
    <mergeCell ref="AG1:AG2"/>
    <mergeCell ref="AH1:AH2"/>
    <mergeCell ref="E2:F2"/>
    <mergeCell ref="G2:H2"/>
    <mergeCell ref="M2:N2"/>
    <mergeCell ref="O2:P2"/>
    <mergeCell ref="AB2:AC2"/>
    <mergeCell ref="A6:A8"/>
    <mergeCell ref="B6:B8"/>
    <mergeCell ref="C6:C8"/>
    <mergeCell ref="D6:D8"/>
    <mergeCell ref="U6:U8"/>
    <mergeCell ref="A3:A5"/>
    <mergeCell ref="B3:B5"/>
    <mergeCell ref="C3:C5"/>
    <mergeCell ref="D3:D5"/>
    <mergeCell ref="U3:U5"/>
    <mergeCell ref="AB6:AC8"/>
    <mergeCell ref="AD6:AD8"/>
    <mergeCell ref="AE6:AE8"/>
    <mergeCell ref="AF6:AF8"/>
    <mergeCell ref="AG6:AG8"/>
    <mergeCell ref="AH6:AH8"/>
    <mergeCell ref="AD3:AD5"/>
    <mergeCell ref="AE3:AE5"/>
    <mergeCell ref="AF3:AF5"/>
    <mergeCell ref="AG3:AG5"/>
    <mergeCell ref="AH3:AH5"/>
    <mergeCell ref="AB3:AC5"/>
    <mergeCell ref="A12:A14"/>
    <mergeCell ref="B12:B14"/>
    <mergeCell ref="C12:C14"/>
    <mergeCell ref="D12:D14"/>
    <mergeCell ref="U12:U14"/>
    <mergeCell ref="A9:A11"/>
    <mergeCell ref="B9:B11"/>
    <mergeCell ref="C9:C11"/>
    <mergeCell ref="D9:D11"/>
    <mergeCell ref="U9:U11"/>
    <mergeCell ref="AB12:AC14"/>
    <mergeCell ref="AD12:AD14"/>
    <mergeCell ref="AE12:AE14"/>
    <mergeCell ref="AF12:AF14"/>
    <mergeCell ref="AG12:AG14"/>
    <mergeCell ref="AH12:AH14"/>
    <mergeCell ref="AD9:AD11"/>
    <mergeCell ref="AE9:AE11"/>
    <mergeCell ref="AF9:AF11"/>
    <mergeCell ref="AG9:AG11"/>
    <mergeCell ref="AH9:AH11"/>
    <mergeCell ref="AB9:AC11"/>
    <mergeCell ref="A18:A20"/>
    <mergeCell ref="B18:B20"/>
    <mergeCell ref="C18:C20"/>
    <mergeCell ref="D18:D20"/>
    <mergeCell ref="U18:U20"/>
    <mergeCell ref="A15:A17"/>
    <mergeCell ref="B15:B17"/>
    <mergeCell ref="C15:C17"/>
    <mergeCell ref="D15:D17"/>
    <mergeCell ref="U15:U17"/>
    <mergeCell ref="AB18:AC20"/>
    <mergeCell ref="AD18:AD20"/>
    <mergeCell ref="AE18:AE20"/>
    <mergeCell ref="AF18:AF20"/>
    <mergeCell ref="AG18:AG20"/>
    <mergeCell ref="AH18:AH20"/>
    <mergeCell ref="AD15:AD17"/>
    <mergeCell ref="AE15:AE17"/>
    <mergeCell ref="AF15:AF17"/>
    <mergeCell ref="AG15:AG17"/>
    <mergeCell ref="AH15:AH17"/>
    <mergeCell ref="AB15:AC17"/>
    <mergeCell ref="A24:A26"/>
    <mergeCell ref="B24:B26"/>
    <mergeCell ref="C24:C26"/>
    <mergeCell ref="D24:D26"/>
    <mergeCell ref="U24:U26"/>
    <mergeCell ref="A21:A23"/>
    <mergeCell ref="B21:B23"/>
    <mergeCell ref="C21:C23"/>
    <mergeCell ref="D21:D23"/>
    <mergeCell ref="U21:U23"/>
    <mergeCell ref="AB24:AC26"/>
    <mergeCell ref="AD24:AD26"/>
    <mergeCell ref="AE24:AE26"/>
    <mergeCell ref="AF24:AF26"/>
    <mergeCell ref="AG24:AG26"/>
    <mergeCell ref="AH24:AH26"/>
    <mergeCell ref="AD21:AD23"/>
    <mergeCell ref="AE21:AE23"/>
    <mergeCell ref="AF21:AF23"/>
    <mergeCell ref="AG21:AG23"/>
    <mergeCell ref="AH21:AH23"/>
    <mergeCell ref="AB21:AC23"/>
    <mergeCell ref="A30:A32"/>
    <mergeCell ref="B30:B32"/>
    <mergeCell ref="C30:C32"/>
    <mergeCell ref="D30:D32"/>
    <mergeCell ref="U30:U32"/>
    <mergeCell ref="A27:A29"/>
    <mergeCell ref="B27:B29"/>
    <mergeCell ref="C27:C29"/>
    <mergeCell ref="D27:D29"/>
    <mergeCell ref="U27:U29"/>
    <mergeCell ref="AB30:AC32"/>
    <mergeCell ref="AD30:AD32"/>
    <mergeCell ref="AE30:AE32"/>
    <mergeCell ref="AF30:AF32"/>
    <mergeCell ref="AG30:AG32"/>
    <mergeCell ref="AH30:AH32"/>
    <mergeCell ref="AD27:AD29"/>
    <mergeCell ref="AE27:AE29"/>
    <mergeCell ref="AF27:AF29"/>
    <mergeCell ref="AG27:AG29"/>
    <mergeCell ref="AH27:AH29"/>
    <mergeCell ref="AB27:AC29"/>
    <mergeCell ref="AD33:AD35"/>
    <mergeCell ref="AE33:AE35"/>
    <mergeCell ref="AF33:AF35"/>
    <mergeCell ref="AG33:AG35"/>
    <mergeCell ref="AH33:AH35"/>
    <mergeCell ref="AB36:AC36"/>
    <mergeCell ref="A33:A35"/>
    <mergeCell ref="B33:B35"/>
    <mergeCell ref="C33:C35"/>
    <mergeCell ref="D33:D35"/>
    <mergeCell ref="U33:U35"/>
    <mergeCell ref="AB33:AC35"/>
    <mergeCell ref="B43:F43"/>
    <mergeCell ref="B44:F44"/>
    <mergeCell ref="B45:F45"/>
    <mergeCell ref="A48:B48"/>
    <mergeCell ref="C48:E48"/>
    <mergeCell ref="A49:B49"/>
    <mergeCell ref="C49:E49"/>
    <mergeCell ref="AB37:AC37"/>
    <mergeCell ref="H38:I38"/>
    <mergeCell ref="B39:F39"/>
    <mergeCell ref="O39:AH39"/>
    <mergeCell ref="B40:F40"/>
    <mergeCell ref="O40:AE42"/>
    <mergeCell ref="B41:F41"/>
    <mergeCell ref="B42:F42"/>
  </mergeCells>
  <printOptions horizontalCentered="1"/>
  <pageMargins left="0.31496062992125984" right="0.31496062992125984" top="0.59055118110236227" bottom="0.35433070866141736" header="0" footer="0"/>
  <pageSetup paperSize="9" scale="48"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Overal Results 2012-2013</vt:lpstr>
      <vt:lpstr>HelmRanking 2012-2013</vt:lpstr>
      <vt:lpstr>Boat allocation 2012-2013</vt:lpstr>
      <vt:lpstr>Results Oct 2012</vt:lpstr>
      <vt:lpstr>Results Nov 2012</vt:lpstr>
      <vt:lpstr>Results Dec 2012</vt:lpstr>
      <vt:lpstr>Results Jan 2013</vt:lpstr>
      <vt:lpstr>Results Feb 2013</vt:lpstr>
      <vt:lpstr>Results Mar 2013</vt:lpstr>
      <vt:lpstr>Results Apr 2013</vt:lpstr>
    </vt:vector>
  </TitlesOfParts>
  <Company>Petroleum Development Oman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mu51647</dc:creator>
  <cp:lastModifiedBy>Ronald Wortel</cp:lastModifiedBy>
  <cp:lastPrinted>2013-03-10T03:21:37Z</cp:lastPrinted>
  <dcterms:created xsi:type="dcterms:W3CDTF">2005-09-27T03:28:22Z</dcterms:created>
  <dcterms:modified xsi:type="dcterms:W3CDTF">2013-05-01T10:31:07Z</dcterms:modified>
</cp:coreProperties>
</file>